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-30" windowWidth="12120" windowHeight="8580"/>
  </bookViews>
  <sheets>
    <sheet name="Лист1" sheetId="1" r:id="rId1"/>
  </sheets>
  <definedNames>
    <definedName name="_xlnm._FilterDatabase" localSheetId="0" hidden="1">Лист1!$B$10:$B$99</definedName>
    <definedName name="Z_01103F3B_1332_4093_B57F_6650A7DBBBBF_.wvu.FilterData" localSheetId="0" hidden="1">Лист1!$B$10:$B$99</definedName>
    <definedName name="Z_346E1572_03B0_45DE_8A70_DADA57F5C395_.wvu.FilterData" localSheetId="0" hidden="1">Лист1!$B$10:$B$99</definedName>
    <definedName name="Z_38D1CC3F_51A4_4BBC_9A15_79589D08CD18_.wvu.FilterData" localSheetId="0" hidden="1">Лист1!$B$10:$B$99</definedName>
    <definedName name="Z_38D1CC3F_51A4_4BBC_9A15_79589D08CD18_.wvu.PrintArea" localSheetId="0" hidden="1">Лист1!$A$1:$P$100</definedName>
    <definedName name="Z_38D1CC3F_51A4_4BBC_9A15_79589D08CD18_.wvu.PrintTitles" localSheetId="0" hidden="1">Лист1!$6:$10</definedName>
    <definedName name="Z_38D1CC3F_51A4_4BBC_9A15_79589D08CD18_.wvu.Rows" localSheetId="0" hidden="1">Лист1!#REF!,Лист1!#REF!,Лист1!#REF!,Лист1!#REF!,Лист1!#REF!</definedName>
    <definedName name="Z_396681B9_724F_4DAB_81F9_27C1FC08386D_.wvu.FilterData" localSheetId="0" hidden="1">Лист1!$B$10:$B$99</definedName>
    <definedName name="Z_396681B9_724F_4DAB_81F9_27C1FC08386D_.wvu.PrintArea" localSheetId="0" hidden="1">Лист1!$A$1:$P$99</definedName>
    <definedName name="Z_396681B9_724F_4DAB_81F9_27C1FC08386D_.wvu.PrintTitles" localSheetId="0" hidden="1">Лист1!$6:$10</definedName>
    <definedName name="Z_396681B9_724F_4DAB_81F9_27C1FC08386D_.wvu.Rows" localSheetId="0" hidden="1">Лист1!#REF!,Лист1!#REF!,Лист1!#REF!,Лист1!#REF!,Лист1!#REF!</definedName>
    <definedName name="Z_465640CF_4A30_4CBE_9694_134E4F6DC5E7_.wvu.FilterData" localSheetId="0" hidden="1">Лист1!$B$10:$B$99</definedName>
    <definedName name="Z_465640CF_4A30_4CBE_9694_134E4F6DC5E7_.wvu.PrintArea" localSheetId="0" hidden="1">Лист1!$A$1:$P$100</definedName>
    <definedName name="Z_465640CF_4A30_4CBE_9694_134E4F6DC5E7_.wvu.PrintTitles" localSheetId="0" hidden="1">Лист1!$6:$10</definedName>
    <definedName name="Z_465640CF_4A30_4CBE_9694_134E4F6DC5E7_.wvu.Rows" localSheetId="0" hidden="1">Лист1!#REF!,Лист1!#REF!,Лист1!#REF!,Лист1!#REF!,Лист1!#REF!</definedName>
    <definedName name="Z_D97EC1B7_648F_4C29_B394_E66A20209E53_.wvu.FilterData" localSheetId="0" hidden="1">Лист1!$B$10:$B$99</definedName>
    <definedName name="Z_D97EC1B7_648F_4C29_B394_E66A20209E53_.wvu.PrintArea" localSheetId="0" hidden="1">Лист1!$A$1:$P$99</definedName>
    <definedName name="Z_D97EC1B7_648F_4C29_B394_E66A20209E53_.wvu.PrintTitles" localSheetId="0" hidden="1">Лист1!$6:$10</definedName>
    <definedName name="Z_D97EC1B7_648F_4C29_B394_E66A20209E53_.wvu.Rows" localSheetId="0" hidden="1">Лист1!#REF!,Лист1!#REF!,Лист1!#REF!,Лист1!#REF!,Лист1!#REF!</definedName>
    <definedName name="_xlnm.Print_Titles" localSheetId="0">Лист1!$6:$10</definedName>
    <definedName name="_xlnm.Print_Area" localSheetId="0">Лист1!$A$1:$P$100</definedName>
  </definedNames>
  <calcPr calcId="145621"/>
  <customWorkbookViews>
    <customWorkbookView name="zast - Личное представление" guid="{465640CF-4A30-4CBE-9694-134E4F6DC5E7}" mergeInterval="0" personalView="1" maximized="1" windowWidth="1020" windowHeight="570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zast - Personal View" guid="{38D1CC3F-51A4-4BBC-9A15-79589D08CD18}" mergeInterval="0" personalView="1" maximized="1" xWindow="1" yWindow="1" windowWidth="1020" windowHeight="686" activeSheetId="1"/>
  </customWorkbookViews>
</workbook>
</file>

<file path=xl/calcChain.xml><?xml version="1.0" encoding="utf-8"?>
<calcChain xmlns="http://schemas.openxmlformats.org/spreadsheetml/2006/main">
  <c r="E92" i="1" l="1"/>
  <c r="F81" i="1" l="1"/>
  <c r="O32" i="1"/>
  <c r="F24" i="1" l="1"/>
  <c r="E18" i="1"/>
  <c r="P19" i="1"/>
  <c r="P18" i="1" s="1"/>
  <c r="F19" i="1"/>
  <c r="F18" i="1" s="1"/>
  <c r="O81" i="1"/>
  <c r="O68" i="1"/>
  <c r="K42" i="1"/>
  <c r="N38" i="1"/>
  <c r="N37" i="1"/>
  <c r="J37" i="1" s="1"/>
  <c r="P37" i="1" s="1"/>
  <c r="N27" i="1"/>
  <c r="F68" i="1"/>
  <c r="F55" i="1"/>
  <c r="F60" i="1"/>
  <c r="F59" i="1"/>
  <c r="F49" i="1"/>
  <c r="F27" i="1"/>
  <c r="J85" i="1"/>
  <c r="P85" i="1" s="1"/>
  <c r="J36" i="1"/>
  <c r="P36" i="1" s="1"/>
  <c r="N88" i="1"/>
  <c r="N92" i="1" s="1"/>
  <c r="O85" i="1"/>
  <c r="O36" i="1"/>
  <c r="N86" i="1"/>
  <c r="F67" i="1"/>
  <c r="H27" i="1"/>
  <c r="F26" i="1"/>
  <c r="F14" i="1"/>
  <c r="O37" i="1" l="1"/>
  <c r="J88" i="1"/>
  <c r="P88" i="1" s="1"/>
  <c r="O88" i="1"/>
  <c r="O73" i="1"/>
  <c r="J73" i="1"/>
  <c r="G73" i="1"/>
  <c r="E73" i="1"/>
  <c r="P73" i="1" s="1"/>
  <c r="J92" i="1"/>
  <c r="J72" i="1"/>
  <c r="P72" i="1" s="1"/>
  <c r="G72" i="1"/>
  <c r="F89" i="1" l="1"/>
  <c r="G89" i="1"/>
  <c r="H89" i="1"/>
  <c r="I89" i="1"/>
  <c r="K89" i="1"/>
  <c r="K65" i="1" s="1"/>
  <c r="L89" i="1"/>
  <c r="M89" i="1"/>
  <c r="N89" i="1"/>
  <c r="O89" i="1"/>
  <c r="E89" i="1"/>
  <c r="J90" i="1"/>
  <c r="P90" i="1" s="1"/>
  <c r="P89" i="1" s="1"/>
  <c r="J38" i="1"/>
  <c r="G67" i="1"/>
  <c r="J89" i="1" l="1"/>
  <c r="O42" i="1"/>
  <c r="F39" i="1"/>
  <c r="G39" i="1"/>
  <c r="H39" i="1"/>
  <c r="I39" i="1"/>
  <c r="K39" i="1"/>
  <c r="L39" i="1"/>
  <c r="M39" i="1"/>
  <c r="N39" i="1"/>
  <c r="O39" i="1"/>
  <c r="E39" i="1"/>
  <c r="J40" i="1"/>
  <c r="P40" i="1" s="1"/>
  <c r="P39" i="1" s="1"/>
  <c r="O34" i="1"/>
  <c r="O33" i="1" s="1"/>
  <c r="J39" i="1" l="1"/>
  <c r="G81" i="1"/>
  <c r="G80" i="1"/>
  <c r="F80" i="1"/>
  <c r="G77" i="1"/>
  <c r="F77" i="1"/>
  <c r="G75" i="1"/>
  <c r="F75" i="1"/>
  <c r="G74" i="1"/>
  <c r="F74" i="1"/>
  <c r="G66" i="1"/>
  <c r="F66" i="1"/>
  <c r="F53" i="1"/>
  <c r="F50" i="1"/>
  <c r="O67" i="1"/>
  <c r="N46" i="1"/>
  <c r="O38" i="1"/>
  <c r="H74" i="1"/>
  <c r="F54" i="1"/>
  <c r="F29" i="1"/>
  <c r="F28" i="1" s="1"/>
  <c r="F41" i="1" l="1"/>
  <c r="G41" i="1"/>
  <c r="H41" i="1"/>
  <c r="I41" i="1"/>
  <c r="K41" i="1"/>
  <c r="L41" i="1"/>
  <c r="M41" i="1"/>
  <c r="N41" i="1"/>
  <c r="O41" i="1"/>
  <c r="E41" i="1"/>
  <c r="J42" i="1"/>
  <c r="J41" i="1" s="1"/>
  <c r="F20" i="1"/>
  <c r="E22" i="1"/>
  <c r="P22" i="1" s="1"/>
  <c r="P42" i="1" l="1"/>
  <c r="P41" i="1" s="1"/>
  <c r="K28" i="1"/>
  <c r="L28" i="1"/>
  <c r="M28" i="1"/>
  <c r="N28" i="1"/>
  <c r="O28" i="1"/>
  <c r="J29" i="1"/>
  <c r="J28" i="1" s="1"/>
  <c r="J93" i="1" l="1"/>
  <c r="P93" i="1" s="1"/>
  <c r="O93" i="1"/>
  <c r="N77" i="1"/>
  <c r="N75" i="1"/>
  <c r="J75" i="1" s="1"/>
  <c r="N26" i="1"/>
  <c r="I63" i="1"/>
  <c r="P62" i="1" l="1"/>
  <c r="N45" i="1" l="1"/>
  <c r="K45" i="1"/>
  <c r="J46" i="1" l="1"/>
  <c r="N14" i="1" l="1"/>
  <c r="E63" i="1"/>
  <c r="I52" i="1"/>
  <c r="E62" i="1"/>
  <c r="I50" i="1"/>
  <c r="F47" i="1" l="1"/>
  <c r="G47" i="1"/>
  <c r="H47" i="1"/>
  <c r="I47" i="1"/>
  <c r="J47" i="1"/>
  <c r="K47" i="1"/>
  <c r="L47" i="1"/>
  <c r="M47" i="1"/>
  <c r="N47" i="1"/>
  <c r="O47" i="1"/>
  <c r="N82" i="1"/>
  <c r="J83" i="1"/>
  <c r="P83" i="1" s="1"/>
  <c r="F78" i="1"/>
  <c r="F61" i="1"/>
  <c r="E50" i="1"/>
  <c r="P50" i="1" s="1"/>
  <c r="F33" i="1"/>
  <c r="G33" i="1"/>
  <c r="H33" i="1"/>
  <c r="I33" i="1"/>
  <c r="K33" i="1"/>
  <c r="L33" i="1"/>
  <c r="M33" i="1"/>
  <c r="E33" i="1"/>
  <c r="N34" i="1"/>
  <c r="N33" i="1" s="1"/>
  <c r="G14" i="1"/>
  <c r="J34" i="1" l="1"/>
  <c r="J33" i="1" s="1"/>
  <c r="O92" i="1"/>
  <c r="P34" i="1" l="1"/>
  <c r="P33" i="1" s="1"/>
  <c r="H65" i="1"/>
  <c r="J77" i="1"/>
  <c r="F76" i="1"/>
  <c r="J86" i="1"/>
  <c r="O86" i="1"/>
  <c r="O82" i="1" s="1"/>
  <c r="O77" i="1"/>
  <c r="O76" i="1" s="1"/>
  <c r="N67" i="1"/>
  <c r="O66" i="1"/>
  <c r="F79" i="1"/>
  <c r="F65" i="1" s="1"/>
  <c r="E78" i="1"/>
  <c r="P78" i="1" s="1"/>
  <c r="F52" i="1"/>
  <c r="E38" i="1"/>
  <c r="P38" i="1" s="1"/>
  <c r="O30" i="1"/>
  <c r="J30" i="1"/>
  <c r="E30" i="1"/>
  <c r="O65" i="1" l="1"/>
  <c r="P30" i="1"/>
  <c r="J76" i="1"/>
  <c r="N76" i="1"/>
  <c r="P86" i="1"/>
  <c r="P82" i="1" s="1"/>
  <c r="J82" i="1"/>
  <c r="N81" i="1"/>
  <c r="F25" i="1"/>
  <c r="E26" i="1"/>
  <c r="G65" i="1"/>
  <c r="P63" i="1"/>
  <c r="N68" i="1" l="1"/>
  <c r="N65" i="1" s="1"/>
  <c r="F51" i="1"/>
  <c r="E60" i="1"/>
  <c r="P60" i="1" s="1"/>
  <c r="E61" i="1"/>
  <c r="P61" i="1" s="1"/>
  <c r="O45" i="1"/>
  <c r="O31" i="1"/>
  <c r="N32" i="1"/>
  <c r="N31" i="1" s="1"/>
  <c r="J26" i="1"/>
  <c r="P26" i="1" s="1"/>
  <c r="O26" i="1"/>
  <c r="J32" i="1" l="1"/>
  <c r="J31" i="1" s="1"/>
  <c r="G76" i="1"/>
  <c r="P32" i="1" l="1"/>
  <c r="P31" i="1" s="1"/>
  <c r="J45" i="1"/>
  <c r="P46" i="1"/>
  <c r="E70" i="1"/>
  <c r="P45" i="1" l="1"/>
  <c r="E74" i="1"/>
  <c r="O43" i="1" l="1"/>
  <c r="J43" i="1"/>
  <c r="O44" i="1"/>
  <c r="J44" i="1"/>
  <c r="O24" i="1"/>
  <c r="J24" i="1"/>
  <c r="F13" i="1" l="1"/>
  <c r="E77" i="1"/>
  <c r="E75" i="1"/>
  <c r="E68" i="1"/>
  <c r="E67" i="1"/>
  <c r="F43" i="1"/>
  <c r="E44" i="1"/>
  <c r="E53" i="1"/>
  <c r="E56" i="1"/>
  <c r="I51" i="1"/>
  <c r="I12" i="1" s="1"/>
  <c r="E59" i="1"/>
  <c r="E58" i="1"/>
  <c r="E57" i="1"/>
  <c r="E55" i="1"/>
  <c r="E54" i="1"/>
  <c r="E49" i="1"/>
  <c r="E48" i="1"/>
  <c r="E27" i="1"/>
  <c r="E25" i="1" s="1"/>
  <c r="E24" i="1"/>
  <c r="I91" i="1" l="1"/>
  <c r="E76" i="1"/>
  <c r="P76" i="1" s="1"/>
  <c r="E52" i="1"/>
  <c r="P52" i="1" s="1"/>
  <c r="E47" i="1"/>
  <c r="E43" i="1"/>
  <c r="P43" i="1" s="1"/>
  <c r="P44" i="1"/>
  <c r="E23" i="1"/>
  <c r="P24" i="1"/>
  <c r="E21" i="1"/>
  <c r="E20" i="1" s="1"/>
  <c r="E14" i="1"/>
  <c r="J68" i="1"/>
  <c r="J14" i="1"/>
  <c r="E51" i="1" l="1"/>
  <c r="E66" i="1"/>
  <c r="J70" i="1" l="1"/>
  <c r="J71" i="1"/>
  <c r="E71" i="1"/>
  <c r="F94" i="1" l="1"/>
  <c r="E94" i="1" s="1"/>
  <c r="P94" i="1" s="1"/>
  <c r="P70" i="1"/>
  <c r="P71" i="1"/>
  <c r="P92" i="1"/>
  <c r="J74" i="1" l="1"/>
  <c r="P74" i="1" s="1"/>
  <c r="J81" i="1" l="1"/>
  <c r="E81" i="1"/>
  <c r="N64" i="1" l="1"/>
  <c r="P81" i="1"/>
  <c r="P68" i="1"/>
  <c r="J66" i="1"/>
  <c r="F64" i="1" l="1"/>
  <c r="J80" i="1"/>
  <c r="J67" i="1"/>
  <c r="P66" i="1"/>
  <c r="L64" i="1"/>
  <c r="M64" i="1"/>
  <c r="G64" i="1"/>
  <c r="H64" i="1"/>
  <c r="E80" i="1"/>
  <c r="E79" i="1"/>
  <c r="P77" i="1"/>
  <c r="P75" i="1"/>
  <c r="J65" i="1" l="1"/>
  <c r="J64" i="1" s="1"/>
  <c r="E65" i="1"/>
  <c r="E64" i="1" s="1"/>
  <c r="P67" i="1"/>
  <c r="P79" i="1"/>
  <c r="O64" i="1"/>
  <c r="P80" i="1"/>
  <c r="K64" i="1"/>
  <c r="P65" i="1" l="1"/>
  <c r="P64" i="1" s="1"/>
  <c r="P48" i="1" l="1"/>
  <c r="P15" i="1" l="1"/>
  <c r="P16" i="1"/>
  <c r="P17" i="1"/>
  <c r="P20" i="1"/>
  <c r="P21" i="1"/>
  <c r="P23" i="1"/>
  <c r="F23" i="1"/>
  <c r="F12" i="1" s="1"/>
  <c r="F91" i="1" l="1"/>
  <c r="J27" i="1"/>
  <c r="P55" i="1" l="1"/>
  <c r="P56" i="1"/>
  <c r="P57" i="1"/>
  <c r="P58" i="1"/>
  <c r="O27" i="1"/>
  <c r="O25" i="1" s="1"/>
  <c r="N25" i="1" s="1"/>
  <c r="J25" i="1" s="1"/>
  <c r="H25" i="1"/>
  <c r="P49" i="1"/>
  <c r="P47" i="1" s="1"/>
  <c r="P25" i="1" l="1"/>
  <c r="P27" i="1"/>
  <c r="O14" i="1"/>
  <c r="O13" i="1" s="1"/>
  <c r="O12" i="1" s="1"/>
  <c r="P14" i="1"/>
  <c r="N13" i="1"/>
  <c r="N12" i="1" s="1"/>
  <c r="P53" i="1"/>
  <c r="P54" i="1"/>
  <c r="E13" i="1"/>
  <c r="G13" i="1"/>
  <c r="G12" i="1" s="1"/>
  <c r="H13" i="1"/>
  <c r="H12" i="1" s="1"/>
  <c r="K13" i="1"/>
  <c r="K12" i="1" l="1"/>
  <c r="K91" i="1"/>
  <c r="N91" i="1"/>
  <c r="O91" i="1"/>
  <c r="Q68" i="1"/>
  <c r="G91" i="1"/>
  <c r="H91" i="1"/>
  <c r="J13" i="1"/>
  <c r="J91" i="1" l="1"/>
  <c r="J12" i="1"/>
  <c r="P13" i="1"/>
  <c r="P59" i="1"/>
  <c r="P51" i="1" l="1"/>
  <c r="P29" i="1"/>
  <c r="E28" i="1"/>
  <c r="E12" i="1" s="1"/>
  <c r="E91" i="1" l="1"/>
  <c r="Q91" i="1" s="1"/>
  <c r="P28" i="1"/>
  <c r="P12" i="1" s="1"/>
  <c r="P91" i="1" l="1"/>
</calcChain>
</file>

<file path=xl/sharedStrings.xml><?xml version="1.0" encoding="utf-8"?>
<sst xmlns="http://schemas.openxmlformats.org/spreadsheetml/2006/main" count="249" uniqueCount="213">
  <si>
    <t>Всього</t>
  </si>
  <si>
    <t>оплата праці</t>
  </si>
  <si>
    <t>комунальні послуги та енергоносії</t>
  </si>
  <si>
    <t>Всього:</t>
  </si>
  <si>
    <t>бюджет розвитку</t>
  </si>
  <si>
    <t>Разом</t>
  </si>
  <si>
    <t xml:space="preserve">       (тис.грн)</t>
  </si>
  <si>
    <t>з них:</t>
  </si>
  <si>
    <t>видатки споживання</t>
  </si>
  <si>
    <t>видатки розвитку</t>
  </si>
  <si>
    <t>0111</t>
  </si>
  <si>
    <t>16=5+10</t>
  </si>
  <si>
    <t>0828</t>
  </si>
  <si>
    <t>0990</t>
  </si>
  <si>
    <t>Державне управлiння</t>
  </si>
  <si>
    <t>0910</t>
  </si>
  <si>
    <t>Житлово-комунальне господарство</t>
  </si>
  <si>
    <t>0620</t>
  </si>
  <si>
    <t>0180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</si>
  <si>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</si>
  <si>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</si>
  <si>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r>
      <t>Код ФКВКБ</t>
    </r>
    <r>
      <rPr>
        <strike/>
        <vertAlign val="superscript"/>
        <sz val="8"/>
        <rFont val="Times New Roman"/>
        <family val="1"/>
        <charset val="204"/>
      </rPr>
      <t>3</t>
    </r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</si>
  <si>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</si>
  <si>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Загальний фонд</t>
  </si>
  <si>
    <t>Спеціальний фонд</t>
  </si>
  <si>
    <t>0110000</t>
  </si>
  <si>
    <t xml:space="preserve"> Селищна рада (головний розпорядник) </t>
  </si>
  <si>
    <t xml:space="preserve"> Селищна рада (відповідальний виконавець) </t>
  </si>
  <si>
    <t>1010</t>
  </si>
  <si>
    <t>0116000</t>
  </si>
  <si>
    <t>0116061</t>
  </si>
  <si>
    <t>0116062</t>
  </si>
  <si>
    <t>0116063</t>
  </si>
  <si>
    <t>0118000</t>
  </si>
  <si>
    <t>Субвенція на утримання ТЦСО</t>
  </si>
  <si>
    <t>Субвенція на утримання ДЮСШ</t>
  </si>
  <si>
    <t>Субвенція на утримання загону МПО</t>
  </si>
  <si>
    <t>1030</t>
  </si>
  <si>
    <t>1090</t>
  </si>
  <si>
    <r>
      <t>Субвенція на здійснення видатків на утримання закладів охорони здоров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</t>
    </r>
  </si>
  <si>
    <t>Соціальний захист  ветеранів війни та праці</t>
  </si>
  <si>
    <t>Інші видатки на соціальний захист ветеранів війни та праці</t>
  </si>
  <si>
    <t>у тому числі видатки за рахунок цільових субвенцій з державного бюджету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</si>
  <si>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</si>
  <si>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1020</t>
  </si>
  <si>
    <t>0921</t>
  </si>
  <si>
    <t>0960</t>
  </si>
  <si>
    <t>Відділ освіти,культури,молоді та спорту Воскресенської селищної ради</t>
  </si>
  <si>
    <t>освітньої субвенції з державного бюджету місцевим бюджетам</t>
  </si>
  <si>
    <t>у тому числі видатки за рахунок додаткової дотації з державного бюджету</t>
  </si>
  <si>
    <t>0110150</t>
  </si>
  <si>
    <t>0150</t>
  </si>
  <si>
    <t>0113190</t>
  </si>
  <si>
    <t>3190</t>
  </si>
  <si>
    <t>0113191</t>
  </si>
  <si>
    <t>3191</t>
  </si>
  <si>
    <t>0113240</t>
  </si>
  <si>
    <t>3240</t>
  </si>
  <si>
    <t>0113242</t>
  </si>
  <si>
    <t>3242</t>
  </si>
  <si>
    <t>Інші заклади та заходи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</si>
  <si>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</si>
  <si>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</si>
  <si>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</si>
  <si>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</si>
  <si>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0119000</t>
  </si>
  <si>
    <t>Міжбюджетні трансферти</t>
  </si>
  <si>
    <t>0119130</t>
  </si>
  <si>
    <t>9130</t>
  </si>
  <si>
    <t>Дотація з місцевого бюджету  на здійснення переданих з державного бюджету видатків з утримання закладів освіти та охорони здоров"я за рахунок відновідної додаткової дотації з державного бюджету</t>
  </si>
  <si>
    <t>0119410</t>
  </si>
  <si>
    <t>9410</t>
  </si>
  <si>
    <t>Субвенція з  місцевого бюджету на здійснення переданих видатків у сфері охорони здоров"я за рахунок коштів медичної  субвенції</t>
  </si>
  <si>
    <t>0119700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</si>
  <si>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</si>
  <si>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</si>
  <si>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0119770</t>
  </si>
  <si>
    <t>9770</t>
  </si>
  <si>
    <t>Субвенція на утримання об"єднаних трудових архівів.</t>
  </si>
  <si>
    <t>Субвенція на утримання ГО ВФСТ "Колос"</t>
  </si>
  <si>
    <t>Субвенція на надання послуг в інклюзівно-ресурсному центрі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</si>
  <si>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</si>
  <si>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</si>
  <si>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</si>
  <si>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</si>
  <si>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</si>
  <si>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</si>
  <si>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</si>
  <si>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0611020</t>
  </si>
  <si>
    <t>Надання загальної середньої освіти загальноосвітніми навчальними закладами (в т.ч.школою-дитячим садком,інтернатом при школі) спеціалізованими школами, ліцеями, гімназіями,колегіумами.</t>
  </si>
  <si>
    <t>0611100</t>
  </si>
  <si>
    <t>1100</t>
  </si>
  <si>
    <t>Надання спеціальної освіти школами естетичного виховання (музичними, художніми,хореографічними,театральними,хоровими,мистецькими)</t>
  </si>
  <si>
    <t>1150</t>
  </si>
  <si>
    <t>Методичне забезпечення діяльності навчальних закладів.</t>
  </si>
  <si>
    <t>0611161</t>
  </si>
  <si>
    <t>1161</t>
  </si>
  <si>
    <t>Забезпечення діяльності інших закладів у сфері освіти</t>
  </si>
  <si>
    <t>0613140</t>
  </si>
  <si>
    <t>0611150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</si>
  <si>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</si>
  <si>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</si>
  <si>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</si>
  <si>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</si>
  <si>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</si>
  <si>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</si>
  <si>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</si>
  <si>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</si>
  <si>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</si>
  <si>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</si>
  <si>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</si>
  <si>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0611000</t>
  </si>
  <si>
    <t>Надання дошкільної освіти</t>
  </si>
  <si>
    <t>0611160</t>
  </si>
  <si>
    <t>1160</t>
  </si>
  <si>
    <t>Інші програми, заклади та заходи у сфері освіти</t>
  </si>
  <si>
    <t>УТОЧНЕНИЙ РОЗПОДІЛ
видатків Воскресенського селищного бюджету на 2018 рік</t>
  </si>
  <si>
    <t>0116013</t>
  </si>
  <si>
    <t>6013</t>
  </si>
  <si>
    <t>Забезпечення діяльності водопровідно-каналізаційного господарства.</t>
  </si>
  <si>
    <t>0117300</t>
  </si>
  <si>
    <t>Будівництво та регіональний розвиток</t>
  </si>
  <si>
    <t>0117310</t>
  </si>
  <si>
    <t>7310</t>
  </si>
  <si>
    <t>0443</t>
  </si>
  <si>
    <t>Будівництво об"єктів житлово-комунального господарства.</t>
  </si>
  <si>
    <t>0118300</t>
  </si>
  <si>
    <t>Охорона навколишнього природного середовища</t>
  </si>
  <si>
    <t>0118340</t>
  </si>
  <si>
    <t>8340</t>
  </si>
  <si>
    <t>0540</t>
  </si>
  <si>
    <t>Природоохоронні заходи за рахунок цільових фондів.</t>
  </si>
  <si>
    <t>Субвенція на здійснення видатків на районну комплексну програму соціального захисту населення "Турбота".</t>
  </si>
  <si>
    <t>Субвенція на здійснення видатків на районну  цільову соціальну програму "Безбар"єрна Вітовщина"..</t>
  </si>
  <si>
    <t>Інша діяльність</t>
  </si>
  <si>
    <t>в т.ч. за рахунок :</t>
  </si>
  <si>
    <t xml:space="preserve"> дотації з місцевого бюджету на здійснення переданих з державного бюджету видатків з утримання закладів освіти та охорони здоров"я за рахунок відновідної додаткової дотації з державного бюджету.</t>
  </si>
  <si>
    <t>до рішення селищної ради "Про внесення змін до бюджету  Воскресенскої селищної ради на 2018 рік"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</si>
  <si>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</si>
  <si>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</si>
  <si>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0117130</t>
  </si>
  <si>
    <t>7130</t>
  </si>
  <si>
    <t>0421</t>
  </si>
  <si>
    <t>Здійснення заходів із землеустрою</t>
  </si>
  <si>
    <t>0117370</t>
  </si>
  <si>
    <t>7370</t>
  </si>
  <si>
    <t>0490</t>
  </si>
  <si>
    <t>0611162</t>
  </si>
  <si>
    <t>1162</t>
  </si>
  <si>
    <t>Інші програми та заходи у сфері освіти</t>
  </si>
  <si>
    <t>0617360</t>
  </si>
  <si>
    <t>7360</t>
  </si>
  <si>
    <t>Виконання інвестиційних проектів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</si>
  <si>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</si>
  <si>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</si>
  <si>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Реалізація інших заходів  щодо соціально-економічного розвитку територій</t>
  </si>
  <si>
    <t>Керівництво і управління у відповідній сфері у містах (місті Києві), селищах, селах,об"єднаних територіальних громадах.</t>
  </si>
  <si>
    <t>0617363</t>
  </si>
  <si>
    <t>0117360</t>
  </si>
  <si>
    <t>0117362</t>
  </si>
  <si>
    <t>7362</t>
  </si>
  <si>
    <t>Виконання інвестиційних проектів в рамках формування інфраструктури об"єднаних територіальних громад</t>
  </si>
  <si>
    <t>0119420</t>
  </si>
  <si>
    <t>9420</t>
  </si>
  <si>
    <t>Субвенція з місцевого бюджету  за рахунок залишку коштів медичної субвенції, що утворився на початок бюджетного періоду.</t>
  </si>
  <si>
    <t>0617362</t>
  </si>
  <si>
    <t>Інші субвенції з місцевого бюджету в т.ч.:</t>
  </si>
  <si>
    <t>Субвенція з місцевого бюджету Воскресенської селищної ради Вітовського району  обласному бюджету для співфінансування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на придбання комп"ютерного обладнання для закладів загальної середньої освіти".</t>
  </si>
  <si>
    <t>у тому числі видатки за рахунок залишку коштів від субвенцйії з державного бюджету місцевим бюджетам на здійснення заходів щодо соціально-економічного розвитку окремих територій Пост.106</t>
  </si>
  <si>
    <t>0116070</t>
  </si>
  <si>
    <t>6070</t>
  </si>
  <si>
    <t>Регулювання цін/тарифів на  житлово-комунальні послуги.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</si>
  <si>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</si>
  <si>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</si>
  <si>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</si>
  <si>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(надання).</t>
  </si>
  <si>
    <t>0113192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</si>
  <si>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</si>
  <si>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спрямованість.</t>
  </si>
  <si>
    <t>0117690</t>
  </si>
  <si>
    <t>7690</t>
  </si>
  <si>
    <t>Інша економічна діяльність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</si>
  <si>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</si>
  <si>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</si>
  <si>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 утворених Верховною Радою Автономної Республіки Крим, органами  місцевого самоврядування і місцевими органами виконавчої влади"</t>
  </si>
  <si>
    <t>Начальник відділу фінансів</t>
  </si>
  <si>
    <t>Додаток 3</t>
  </si>
  <si>
    <t>Ю.БЕЛЕВ'ЯТ</t>
  </si>
  <si>
    <t>0117460</t>
  </si>
  <si>
    <t>7460</t>
  </si>
  <si>
    <t>Утримання та розвиток автомобільних доріг та дорожньої інфраструктури</t>
  </si>
  <si>
    <t>0117462</t>
  </si>
  <si>
    <t>7462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</si>
  <si>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</si>
  <si>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</si>
  <si>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0617690</t>
  </si>
  <si>
    <t>0617691</t>
  </si>
  <si>
    <t>субвенція з місцевого бюджету за рахунок залишку коштів освітньої субвенції що утворився на початок бюджетного періоду на 2018 рік (КБКД 41051100)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</si>
  <si>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бюджету" (КБКД 41051400)</t>
  </si>
  <si>
    <t>0117368</t>
  </si>
  <si>
    <t>7368</t>
  </si>
  <si>
    <t>"Виконання інвестиційних проектів за рахунок субвенції з інших бюджетів"</t>
  </si>
  <si>
    <t>субвенції з державного бюджету місцевим бюджетам на здійснення заходів щодо соціально-економічного розвитку окремих територій.</t>
  </si>
  <si>
    <t>субвенції з державного бюджету місцевим бюджетам на формування інфраструктури об"єднаних територіальних громад</t>
  </si>
  <si>
    <t>Селищний голова</t>
  </si>
  <si>
    <t>О.ШАПОВАЛОВ</t>
  </si>
  <si>
    <t>ХХУІІІ позачергової сесії 8 скликання  № 1 від 13.12.2018 року</t>
  </si>
  <si>
    <t>0113110</t>
  </si>
  <si>
    <t>3110</t>
  </si>
  <si>
    <t>Заклади і заходи з питань дітей та їх соціального захисту</t>
  </si>
  <si>
    <t>0113112</t>
  </si>
  <si>
    <t>3112</t>
  </si>
  <si>
    <t>Заходи державної політики з питань дітей та їх соціального захисту.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</si>
</sst>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0.000"/>
    <numFmt numFmtId="165" formatCode="0.00000"/>
    <numFmt numFmtId="166" formatCode="#,##0.000"/>
    <numFmt numFmtId="167" formatCode="_-* #,##0.000_р_._-;\-* #,##0.000_р_._-;_-* &quot;-&quot;???_р_._-;_-@_-"/>
    <numFmt numFmtId="168" formatCode="#,##0.000_ ;\-#,##0.000\ "/>
    <numFmt numFmtId="169" formatCode="#,##0.00000"/>
    <numFmt numFmtId="170" formatCode="#,##0.00000_ ;\-#,##0.00000\ "/>
  </numFmts>
  <fonts count="2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trike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>
      <alignment vertical="top"/>
    </xf>
    <xf numFmtId="43" fontId="19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center" vertical="justify" wrapText="1"/>
    </xf>
    <xf numFmtId="49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Fill="1" applyAlignment="1">
      <alignment vertical="top"/>
    </xf>
    <xf numFmtId="164" fontId="5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/>
    <xf numFmtId="2" fontId="5" fillId="0" borderId="0" xfId="0" applyNumberFormat="1" applyFont="1" applyFill="1" applyAlignment="1">
      <alignment horizontal="center"/>
    </xf>
    <xf numFmtId="0" fontId="3" fillId="0" borderId="4" xfId="0" applyFont="1" applyBorder="1"/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justify" vertical="center" wrapText="1"/>
    </xf>
    <xf numFmtId="49" fontId="9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/>
    <xf numFmtId="49" fontId="9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justify" vertical="center" wrapText="1"/>
    </xf>
    <xf numFmtId="164" fontId="11" fillId="0" borderId="0" xfId="0" applyNumberFormat="1" applyFont="1" applyFill="1" applyBorder="1"/>
    <xf numFmtId="0" fontId="13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2" fontId="23" fillId="0" borderId="4" xfId="3" quotePrefix="1" applyNumberFormat="1" applyFont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4" fontId="9" fillId="3" borderId="4" xfId="0" applyNumberFormat="1" applyFont="1" applyFill="1" applyBorder="1" applyAlignment="1">
      <alignment horizontal="right" vertical="top" wrapText="1"/>
    </xf>
    <xf numFmtId="167" fontId="9" fillId="3" borderId="4" xfId="2" applyNumberFormat="1" applyFont="1" applyFill="1" applyBorder="1" applyAlignment="1">
      <alignment horizontal="right" vertical="top" wrapText="1"/>
    </xf>
    <xf numFmtId="164" fontId="10" fillId="3" borderId="4" xfId="0" applyNumberFormat="1" applyFont="1" applyFill="1" applyBorder="1" applyAlignment="1">
      <alignment horizontal="right" vertical="top" wrapText="1"/>
    </xf>
    <xf numFmtId="168" fontId="10" fillId="3" borderId="4" xfId="2" applyNumberFormat="1" applyFont="1" applyFill="1" applyBorder="1" applyAlignment="1">
      <alignment vertical="justify" wrapText="1"/>
    </xf>
    <xf numFmtId="166" fontId="21" fillId="3" borderId="4" xfId="1" applyNumberFormat="1" applyFont="1" applyFill="1" applyBorder="1">
      <alignment vertical="top"/>
    </xf>
    <xf numFmtId="49" fontId="10" fillId="2" borderId="19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6" fontId="20" fillId="3" borderId="4" xfId="1" applyNumberFormat="1" applyFont="1" applyFill="1" applyBorder="1">
      <alignment vertical="top"/>
    </xf>
    <xf numFmtId="168" fontId="9" fillId="3" borderId="4" xfId="2" applyNumberFormat="1" applyFont="1" applyFill="1" applyBorder="1" applyAlignment="1">
      <alignment vertical="justify" wrapText="1"/>
    </xf>
    <xf numFmtId="164" fontId="20" fillId="3" borderId="4" xfId="1" applyNumberFormat="1" applyFont="1" applyFill="1" applyBorder="1">
      <alignment vertical="top"/>
    </xf>
    <xf numFmtId="164" fontId="21" fillId="3" borderId="4" xfId="1" applyNumberFormat="1" applyFont="1" applyFill="1" applyBorder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0" xfId="0" applyFont="1" applyFill="1" applyBorder="1" applyAlignment="1">
      <alignment horizontal="center" vertical="top" wrapText="1"/>
    </xf>
    <xf numFmtId="168" fontId="10" fillId="0" borderId="0" xfId="2" applyNumberFormat="1" applyFont="1" applyBorder="1" applyAlignment="1">
      <alignment horizontal="right" vertical="top" wrapText="1"/>
    </xf>
    <xf numFmtId="164" fontId="10" fillId="0" borderId="0" xfId="0" applyNumberFormat="1" applyFont="1" applyBorder="1" applyAlignment="1">
      <alignment vertical="justify" wrapText="1"/>
    </xf>
    <xf numFmtId="0" fontId="7" fillId="2" borderId="4" xfId="0" applyFont="1" applyFill="1" applyBorder="1" applyAlignment="1">
      <alignment vertical="center" wrapText="1"/>
    </xf>
    <xf numFmtId="165" fontId="21" fillId="3" borderId="4" xfId="1" applyNumberFormat="1" applyFont="1" applyFill="1" applyBorder="1">
      <alignment vertical="top"/>
    </xf>
    <xf numFmtId="164" fontId="10" fillId="3" borderId="4" xfId="0" applyNumberFormat="1" applyFont="1" applyFill="1" applyBorder="1" applyAlignment="1">
      <alignment vertical="justify" wrapText="1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/>
    </xf>
    <xf numFmtId="168" fontId="9" fillId="3" borderId="4" xfId="2" applyNumberFormat="1" applyFont="1" applyFill="1" applyBorder="1" applyAlignment="1">
      <alignment horizontal="right" vertical="top" wrapText="1"/>
    </xf>
    <xf numFmtId="164" fontId="9" fillId="3" borderId="4" xfId="0" applyNumberFormat="1" applyFont="1" applyFill="1" applyBorder="1" applyAlignment="1">
      <alignment horizontal="right" vertical="justify" wrapText="1"/>
    </xf>
    <xf numFmtId="164" fontId="9" fillId="3" borderId="4" xfId="0" applyNumberFormat="1" applyFont="1" applyFill="1" applyBorder="1" applyAlignment="1">
      <alignment vertical="justify" wrapText="1"/>
    </xf>
    <xf numFmtId="164" fontId="9" fillId="3" borderId="4" xfId="0" applyNumberFormat="1" applyFont="1" applyFill="1" applyBorder="1" applyAlignment="1">
      <alignment vertical="top"/>
    </xf>
    <xf numFmtId="164" fontId="9" fillId="3" borderId="4" xfId="0" applyNumberFormat="1" applyFont="1" applyFill="1" applyBorder="1" applyAlignment="1">
      <alignment horizontal="left" vertical="justify" wrapText="1"/>
    </xf>
    <xf numFmtId="164" fontId="10" fillId="3" borderId="4" xfId="0" applyNumberFormat="1" applyFont="1" applyFill="1" applyBorder="1" applyAlignment="1">
      <alignment horizontal="right" vertical="justify" wrapText="1"/>
    </xf>
    <xf numFmtId="165" fontId="9" fillId="3" borderId="4" xfId="0" applyNumberFormat="1" applyFont="1" applyFill="1" applyBorder="1" applyAlignment="1">
      <alignment vertical="justify" wrapText="1"/>
    </xf>
    <xf numFmtId="169" fontId="21" fillId="3" borderId="4" xfId="1" applyNumberFormat="1" applyFont="1" applyFill="1" applyBorder="1">
      <alignment vertical="top"/>
    </xf>
    <xf numFmtId="165" fontId="20" fillId="3" borderId="4" xfId="1" applyNumberFormat="1" applyFont="1" applyFill="1" applyBorder="1">
      <alignment vertical="top"/>
    </xf>
    <xf numFmtId="165" fontId="10" fillId="3" borderId="4" xfId="0" applyNumberFormat="1" applyFont="1" applyFill="1" applyBorder="1" applyAlignment="1">
      <alignment vertical="justify" wrapText="1"/>
    </xf>
    <xf numFmtId="170" fontId="9" fillId="3" borderId="4" xfId="2" applyNumberFormat="1" applyFont="1" applyFill="1" applyBorder="1" applyAlignment="1">
      <alignment horizontal="right" vertical="top" wrapText="1"/>
    </xf>
    <xf numFmtId="170" fontId="7" fillId="3" borderId="4" xfId="2" applyNumberFormat="1" applyFont="1" applyFill="1" applyBorder="1" applyAlignment="1">
      <alignment horizontal="right" vertical="top" wrapText="1"/>
    </xf>
    <xf numFmtId="168" fontId="10" fillId="3" borderId="4" xfId="2" applyNumberFormat="1" applyFont="1" applyFill="1" applyBorder="1" applyAlignment="1">
      <alignment horizontal="right" vertical="top" wrapText="1"/>
    </xf>
    <xf numFmtId="170" fontId="10" fillId="3" borderId="4" xfId="2" applyNumberFormat="1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left" vertical="center" wrapText="1"/>
    </xf>
    <xf numFmtId="0" fontId="24" fillId="3" borderId="16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164" fontId="10" fillId="3" borderId="4" xfId="2" applyNumberFormat="1" applyFont="1" applyFill="1" applyBorder="1" applyAlignment="1">
      <alignment horizontal="right" vertical="top" wrapText="1"/>
    </xf>
    <xf numFmtId="49" fontId="10" fillId="0" borderId="4" xfId="0" applyNumberFormat="1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167" fontId="3" fillId="0" borderId="0" xfId="0" applyNumberFormat="1" applyFont="1"/>
    <xf numFmtId="165" fontId="13" fillId="0" borderId="0" xfId="0" applyNumberFormat="1" applyFont="1" applyAlignment="1">
      <alignment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70" fontId="8" fillId="0" borderId="0" xfId="0" applyNumberFormat="1" applyFont="1"/>
    <xf numFmtId="0" fontId="26" fillId="0" borderId="4" xfId="3" applyFont="1" applyBorder="1" applyAlignment="1">
      <alignment vertical="center" wrapText="1"/>
    </xf>
    <xf numFmtId="49" fontId="9" fillId="3" borderId="4" xfId="0" applyNumberFormat="1" applyFont="1" applyFill="1" applyBorder="1" applyAlignment="1">
      <alignment horizontal="center" vertical="top" wrapText="1"/>
    </xf>
    <xf numFmtId="49" fontId="9" fillId="3" borderId="4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justify" vertical="center" wrapText="1"/>
    </xf>
    <xf numFmtId="169" fontId="20" fillId="3" borderId="4" xfId="1" applyNumberFormat="1" applyFont="1" applyFill="1" applyBorder="1">
      <alignment vertical="top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Fill="1" applyBorder="1" applyAlignment="1" applyProtection="1">
      <alignment horizontal="left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8"/>
  <sheetViews>
    <sheetView tabSelected="1" view="pageBreakPreview" zoomScale="75" zoomScaleNormal="57" zoomScaleSheetLayoutView="68" workbookViewId="0">
      <pane xSplit="4" ySplit="9" topLeftCell="E94" activePane="bottomRight" state="frozen"/>
      <selection pane="topRight" activeCell="E1" sqref="E1"/>
      <selection pane="bottomLeft" activeCell="A10" sqref="A10"/>
      <selection pane="bottomRight" activeCell="D104" sqref="D104"/>
    </sheetView>
  </sheetViews>
  <sheetFormatPr defaultRowHeight="12.75" x14ac:dyDescent="0.2"/>
  <cols>
    <col min="1" max="1" width="12.5703125" style="1" customWidth="1"/>
    <col min="2" max="2" width="14.7109375" style="4" customWidth="1"/>
    <col min="3" max="3" width="14.85546875" style="4" customWidth="1"/>
    <col min="4" max="4" width="41.7109375" style="1" customWidth="1"/>
    <col min="5" max="5" width="17.42578125" style="1" customWidth="1"/>
    <col min="6" max="6" width="17.57031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18.7109375" style="1" customWidth="1"/>
    <col min="18" max="18" width="16" style="1" customWidth="1"/>
    <col min="19" max="16384" width="9.140625" style="1"/>
  </cols>
  <sheetData>
    <row r="1" spans="1:31" ht="13.5" customHeight="1" x14ac:dyDescent="0.3">
      <c r="N1" s="42" t="s">
        <v>186</v>
      </c>
      <c r="O1" s="42"/>
      <c r="P1" s="12"/>
    </row>
    <row r="2" spans="1:31" ht="30" customHeight="1" x14ac:dyDescent="0.2">
      <c r="F2" s="113"/>
      <c r="J2" s="114"/>
      <c r="K2" s="69"/>
      <c r="L2" s="137" t="s">
        <v>137</v>
      </c>
      <c r="M2" s="137"/>
      <c r="N2" s="137"/>
      <c r="O2" s="137"/>
      <c r="P2" s="137"/>
    </row>
    <row r="3" spans="1:31" ht="15" customHeight="1" x14ac:dyDescent="0.25">
      <c r="D3" s="14"/>
      <c r="L3" s="122" t="s">
        <v>206</v>
      </c>
      <c r="M3" s="122"/>
      <c r="N3" s="122"/>
      <c r="O3" s="122"/>
      <c r="P3" s="122"/>
    </row>
    <row r="4" spans="1:31" ht="29.25" customHeight="1" x14ac:dyDescent="0.3">
      <c r="B4" s="130" t="s">
        <v>116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16.5" customHeight="1" thickBot="1" x14ac:dyDescent="0.25">
      <c r="P5" s="1" t="s">
        <v>6</v>
      </c>
    </row>
    <row r="6" spans="1:31" ht="24.75" customHeight="1" thickBot="1" x14ac:dyDescent="0.25">
      <c r="A6" s="125" t="s">
        <v>19</v>
      </c>
      <c r="B6" s="125" t="s">
        <v>20</v>
      </c>
      <c r="C6" s="127" t="s">
        <v>21</v>
      </c>
      <c r="D6" s="139" t="s">
        <v>22</v>
      </c>
      <c r="E6" s="132" t="s">
        <v>23</v>
      </c>
      <c r="F6" s="133"/>
      <c r="G6" s="133"/>
      <c r="H6" s="133"/>
      <c r="I6" s="155"/>
      <c r="J6" s="132" t="s">
        <v>24</v>
      </c>
      <c r="K6" s="133"/>
      <c r="L6" s="133"/>
      <c r="M6" s="133"/>
      <c r="N6" s="133"/>
      <c r="O6" s="133"/>
      <c r="P6" s="142" t="s">
        <v>5</v>
      </c>
    </row>
    <row r="7" spans="1:31" ht="14.25" customHeight="1" thickBot="1" x14ac:dyDescent="0.25">
      <c r="A7" s="126"/>
      <c r="B7" s="126"/>
      <c r="C7" s="127"/>
      <c r="D7" s="140"/>
      <c r="E7" s="128" t="s">
        <v>0</v>
      </c>
      <c r="F7" s="145" t="s">
        <v>8</v>
      </c>
      <c r="G7" s="147" t="s">
        <v>7</v>
      </c>
      <c r="H7" s="148"/>
      <c r="I7" s="156" t="s">
        <v>9</v>
      </c>
      <c r="J7" s="149" t="s">
        <v>0</v>
      </c>
      <c r="K7" s="151" t="s">
        <v>8</v>
      </c>
      <c r="L7" s="147" t="s">
        <v>7</v>
      </c>
      <c r="M7" s="154"/>
      <c r="N7" s="151" t="s">
        <v>9</v>
      </c>
      <c r="O7" s="20" t="s">
        <v>7</v>
      </c>
      <c r="P7" s="143"/>
    </row>
    <row r="8" spans="1:31" ht="14.25" customHeight="1" x14ac:dyDescent="0.2">
      <c r="A8" s="126"/>
      <c r="B8" s="126"/>
      <c r="C8" s="127"/>
      <c r="D8" s="140"/>
      <c r="E8" s="129"/>
      <c r="F8" s="146"/>
      <c r="G8" s="128" t="s">
        <v>1</v>
      </c>
      <c r="H8" s="128" t="s">
        <v>2</v>
      </c>
      <c r="I8" s="152"/>
      <c r="J8" s="129"/>
      <c r="K8" s="152"/>
      <c r="L8" s="128" t="s">
        <v>1</v>
      </c>
      <c r="M8" s="134" t="s">
        <v>2</v>
      </c>
      <c r="N8" s="152"/>
      <c r="O8" s="128" t="s">
        <v>4</v>
      </c>
      <c r="P8" s="144"/>
    </row>
    <row r="9" spans="1:31" ht="30.75" customHeight="1" thickBot="1" x14ac:dyDescent="0.25">
      <c r="A9" s="126"/>
      <c r="B9" s="126"/>
      <c r="C9" s="125"/>
      <c r="D9" s="141"/>
      <c r="E9" s="129"/>
      <c r="F9" s="146"/>
      <c r="G9" s="129"/>
      <c r="H9" s="129"/>
      <c r="I9" s="152"/>
      <c r="J9" s="150"/>
      <c r="K9" s="153"/>
      <c r="L9" s="129"/>
      <c r="M9" s="134"/>
      <c r="N9" s="153"/>
      <c r="O9" s="129"/>
      <c r="P9" s="144"/>
    </row>
    <row r="10" spans="1:31" ht="17.25" customHeight="1" thickBot="1" x14ac:dyDescent="0.25">
      <c r="A10" s="57">
        <v>1</v>
      </c>
      <c r="B10" s="58">
        <v>2</v>
      </c>
      <c r="C10" s="58">
        <v>3</v>
      </c>
      <c r="D10" s="58">
        <v>4</v>
      </c>
      <c r="E10" s="59">
        <v>5</v>
      </c>
      <c r="F10" s="59">
        <v>6</v>
      </c>
      <c r="G10" s="59">
        <v>7</v>
      </c>
      <c r="H10" s="59">
        <v>8</v>
      </c>
      <c r="I10" s="59">
        <v>9</v>
      </c>
      <c r="J10" s="58">
        <v>10</v>
      </c>
      <c r="K10" s="58">
        <v>11</v>
      </c>
      <c r="L10" s="58">
        <v>12</v>
      </c>
      <c r="M10" s="58">
        <v>13</v>
      </c>
      <c r="N10" s="58">
        <v>14</v>
      </c>
      <c r="O10" s="58">
        <v>15</v>
      </c>
      <c r="P10" s="60" t="s">
        <v>11</v>
      </c>
    </row>
    <row r="11" spans="1:31" ht="19.5" customHeight="1" x14ac:dyDescent="0.2">
      <c r="A11" s="54"/>
      <c r="B11" s="55"/>
      <c r="C11" s="55"/>
      <c r="D11" s="56" t="s">
        <v>26</v>
      </c>
      <c r="E11" s="89"/>
      <c r="F11" s="89"/>
      <c r="G11" s="89"/>
      <c r="H11" s="89"/>
      <c r="I11" s="89"/>
      <c r="J11" s="90"/>
      <c r="K11" s="90"/>
      <c r="L11" s="90"/>
      <c r="M11" s="90"/>
      <c r="N11" s="90"/>
      <c r="O11" s="90"/>
      <c r="P11" s="90"/>
    </row>
    <row r="12" spans="1:31" ht="20.25" customHeight="1" x14ac:dyDescent="0.2">
      <c r="A12" s="26"/>
      <c r="B12" s="24"/>
      <c r="C12" s="24"/>
      <c r="D12" s="43" t="s">
        <v>27</v>
      </c>
      <c r="E12" s="91">
        <f>E13+E20+E23+E25+E28+E30+E31+E33+E38+E39+E41+E45+E47+E51+E63+E43+E18</f>
        <v>21831.660000000003</v>
      </c>
      <c r="F12" s="91">
        <f>F13+F20+F23+F25+F28+F30+F31+F33+F38+F39+F41+F45+F47+F51+F63+F43+F18</f>
        <v>21702.742999999999</v>
      </c>
      <c r="G12" s="91">
        <f>G13+G20+G23+G25+G28+G30+G31+G33+G38+G39+G41+G45+G47+G51+G63+G43</f>
        <v>4365.0200000000004</v>
      </c>
      <c r="H12" s="91">
        <f>H13+H20+H23+H25+H28+H30+H31+H33+H38+H39+H41+H45+H47+H51+H63+H43</f>
        <v>572.8900000000001</v>
      </c>
      <c r="I12" s="91">
        <f>I13+I20+I23+I25+I28+I30+I31+I33+I38+I39+I41+I45+I47+I51+I63+I43</f>
        <v>128.91699999999997</v>
      </c>
      <c r="J12" s="91">
        <f>J13+J20+J23+J25+J28+J30+J31+J33+J38+J39+J41+J45+J47+J51+J63+J43+J18</f>
        <v>5763.5400000000018</v>
      </c>
      <c r="K12" s="91">
        <f>K13+K20+K23+K25+K28+K30+K31+K33+K38+K39+K41+K45+K47+K51+K63+K43</f>
        <v>676.05700000000002</v>
      </c>
      <c r="L12" s="92">
        <v>0</v>
      </c>
      <c r="M12" s="92">
        <v>0</v>
      </c>
      <c r="N12" s="91">
        <f>N13+N20+N23+N25+N28+N30+N31+N33+N38+N39+N41+N45+N47+N51+N63+N43+N18</f>
        <v>5087.483000000002</v>
      </c>
      <c r="O12" s="91">
        <f>O13+O20+O23+O25+O28+O30+O31+O33+O38+O39+O41+O45+O47+O51+O63+O43+O18</f>
        <v>4950.8480000000018</v>
      </c>
      <c r="P12" s="91">
        <f>P13+P20+P23+P25+P28+P30+P31+P33+P38+P39+P41+P45+P47+P51+P63+P43+P18</f>
        <v>27595.200000000004</v>
      </c>
    </row>
    <row r="13" spans="1:31" ht="22.5" customHeight="1" x14ac:dyDescent="0.2">
      <c r="A13" s="39" t="s">
        <v>25</v>
      </c>
      <c r="B13" s="26"/>
      <c r="C13" s="47"/>
      <c r="D13" s="40" t="s">
        <v>14</v>
      </c>
      <c r="E13" s="71">
        <f>E14</f>
        <v>5924.601999999999</v>
      </c>
      <c r="F13" s="71">
        <f>F14</f>
        <v>5924.601999999999</v>
      </c>
      <c r="G13" s="71">
        <f>G14</f>
        <v>4365.0200000000004</v>
      </c>
      <c r="H13" s="70">
        <f>H14</f>
        <v>182.125</v>
      </c>
      <c r="I13" s="93">
        <v>0</v>
      </c>
      <c r="J13" s="93">
        <f>K13+N13</f>
        <v>117.85000000000001</v>
      </c>
      <c r="K13" s="70">
        <f>K14</f>
        <v>0</v>
      </c>
      <c r="L13" s="92">
        <v>0</v>
      </c>
      <c r="M13" s="92">
        <v>0</v>
      </c>
      <c r="N13" s="92">
        <f>N14</f>
        <v>117.85000000000001</v>
      </c>
      <c r="O13" s="92">
        <f>O14</f>
        <v>117.85000000000001</v>
      </c>
      <c r="P13" s="92">
        <f t="shared" ref="P13:P24" si="0">E13+J13</f>
        <v>6042.4519999999993</v>
      </c>
    </row>
    <row r="14" spans="1:31" ht="75.75" customHeight="1" x14ac:dyDescent="0.2">
      <c r="A14" s="26" t="s">
        <v>50</v>
      </c>
      <c r="B14" s="26" t="s">
        <v>51</v>
      </c>
      <c r="C14" s="26" t="s">
        <v>10</v>
      </c>
      <c r="D14" s="44" t="s">
        <v>43</v>
      </c>
      <c r="E14" s="71">
        <f>F14</f>
        <v>5924.601999999999</v>
      </c>
      <c r="F14" s="71">
        <f>5600.999+1.51+4.128+201.963+61+8.888+19.119+11.485+15.51</f>
        <v>5924.601999999999</v>
      </c>
      <c r="G14" s="71">
        <f>4167.46+147.56+50</f>
        <v>4365.0200000000004</v>
      </c>
      <c r="H14" s="70">
        <v>182.125</v>
      </c>
      <c r="I14" s="93">
        <v>0</v>
      </c>
      <c r="J14" s="93">
        <f>K14+N14</f>
        <v>117.85000000000001</v>
      </c>
      <c r="K14" s="94">
        <v>0</v>
      </c>
      <c r="L14" s="92">
        <v>0</v>
      </c>
      <c r="M14" s="92">
        <v>0</v>
      </c>
      <c r="N14" s="92">
        <f>92.15+25.7</f>
        <v>117.85000000000001</v>
      </c>
      <c r="O14" s="92">
        <f>N14</f>
        <v>117.85000000000001</v>
      </c>
      <c r="P14" s="92">
        <f t="shared" si="0"/>
        <v>6042.4519999999993</v>
      </c>
      <c r="Q14" s="11"/>
    </row>
    <row r="15" spans="1:31" ht="34.5" hidden="1" customHeight="1" x14ac:dyDescent="0.3">
      <c r="A15" s="26" t="s">
        <v>30</v>
      </c>
      <c r="B15" s="29"/>
      <c r="C15" s="29"/>
      <c r="D15" s="27"/>
      <c r="E15" s="70"/>
      <c r="F15" s="70"/>
      <c r="G15" s="70"/>
      <c r="H15" s="70"/>
      <c r="I15" s="88">
        <v>0</v>
      </c>
      <c r="J15" s="70"/>
      <c r="K15" s="70"/>
      <c r="L15" s="95">
        <v>0</v>
      </c>
      <c r="M15" s="95">
        <v>0</v>
      </c>
      <c r="N15" s="95">
        <v>0</v>
      </c>
      <c r="O15" s="95">
        <v>0</v>
      </c>
      <c r="P15" s="96">
        <f t="shared" si="0"/>
        <v>0</v>
      </c>
      <c r="Q15" s="13"/>
      <c r="R15" s="6"/>
      <c r="S15" s="6"/>
      <c r="T15" s="6"/>
    </row>
    <row r="16" spans="1:31" ht="34.5" hidden="1" customHeight="1" x14ac:dyDescent="0.3">
      <c r="A16" s="26" t="s">
        <v>31</v>
      </c>
      <c r="B16" s="29"/>
      <c r="C16" s="29"/>
      <c r="D16" s="27"/>
      <c r="E16" s="70"/>
      <c r="F16" s="70"/>
      <c r="G16" s="70"/>
      <c r="H16" s="70"/>
      <c r="I16" s="88">
        <v>0</v>
      </c>
      <c r="J16" s="70"/>
      <c r="K16" s="70"/>
      <c r="L16" s="95">
        <v>0</v>
      </c>
      <c r="M16" s="95">
        <v>0</v>
      </c>
      <c r="N16" s="95">
        <v>0</v>
      </c>
      <c r="O16" s="95">
        <v>0</v>
      </c>
      <c r="P16" s="96">
        <f t="shared" si="0"/>
        <v>0</v>
      </c>
      <c r="Q16" s="13"/>
      <c r="R16" s="6"/>
      <c r="S16" s="6"/>
      <c r="T16" s="6"/>
    </row>
    <row r="17" spans="1:20" ht="34.5" hidden="1" customHeight="1" x14ac:dyDescent="0.3">
      <c r="A17" s="26" t="s">
        <v>32</v>
      </c>
      <c r="B17" s="29"/>
      <c r="C17" s="29"/>
      <c r="D17" s="27"/>
      <c r="E17" s="70"/>
      <c r="F17" s="70"/>
      <c r="G17" s="70"/>
      <c r="H17" s="70"/>
      <c r="I17" s="88">
        <v>0</v>
      </c>
      <c r="J17" s="70"/>
      <c r="K17" s="70"/>
      <c r="L17" s="95">
        <v>0</v>
      </c>
      <c r="M17" s="95">
        <v>0</v>
      </c>
      <c r="N17" s="95">
        <v>0</v>
      </c>
      <c r="O17" s="95">
        <v>0</v>
      </c>
      <c r="P17" s="96">
        <f t="shared" si="0"/>
        <v>0</v>
      </c>
      <c r="Q17" s="13"/>
      <c r="R17" s="6"/>
      <c r="S17" s="6"/>
      <c r="T17" s="6"/>
    </row>
    <row r="18" spans="1:20" ht="42" customHeight="1" x14ac:dyDescent="0.3">
      <c r="A18" s="118" t="s">
        <v>207</v>
      </c>
      <c r="B18" s="118" t="s">
        <v>208</v>
      </c>
      <c r="C18" s="119"/>
      <c r="D18" s="120" t="s">
        <v>209</v>
      </c>
      <c r="E18" s="70">
        <f>E19</f>
        <v>4.0599999999999996</v>
      </c>
      <c r="F18" s="70">
        <f t="shared" ref="F18:P18" si="1">F19</f>
        <v>4.0599999999999996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70">
        <f t="shared" si="1"/>
        <v>4.0599999999999996</v>
      </c>
      <c r="Q18" s="13"/>
      <c r="R18" s="6"/>
      <c r="S18" s="6"/>
      <c r="T18" s="6"/>
    </row>
    <row r="19" spans="1:20" ht="34.5" customHeight="1" x14ac:dyDescent="0.3">
      <c r="A19" s="26" t="s">
        <v>210</v>
      </c>
      <c r="B19" s="111" t="s">
        <v>211</v>
      </c>
      <c r="C19" s="111" t="s">
        <v>100</v>
      </c>
      <c r="D19" s="27" t="s">
        <v>212</v>
      </c>
      <c r="E19" s="72">
        <v>4.0599999999999996</v>
      </c>
      <c r="F19" s="72">
        <f>E19</f>
        <v>4.0599999999999996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96">
        <f>E19+J19</f>
        <v>4.0599999999999996</v>
      </c>
      <c r="Q19" s="13"/>
      <c r="R19" s="6"/>
      <c r="S19" s="6"/>
      <c r="T19" s="6"/>
    </row>
    <row r="20" spans="1:20" ht="34.5" customHeight="1" x14ac:dyDescent="0.3">
      <c r="A20" s="39" t="s">
        <v>52</v>
      </c>
      <c r="B20" s="47" t="s">
        <v>53</v>
      </c>
      <c r="C20" s="28"/>
      <c r="D20" s="40" t="s">
        <v>40</v>
      </c>
      <c r="E20" s="70">
        <f>E21+E22</f>
        <v>29</v>
      </c>
      <c r="F20" s="70">
        <f>F21+F22</f>
        <v>29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2">
        <f t="shared" si="0"/>
        <v>29</v>
      </c>
      <c r="Q20" s="13"/>
      <c r="R20" s="6"/>
      <c r="S20" s="6"/>
      <c r="T20" s="6"/>
    </row>
    <row r="21" spans="1:20" ht="34.5" customHeight="1" x14ac:dyDescent="0.3">
      <c r="A21" s="61" t="s">
        <v>54</v>
      </c>
      <c r="B21" s="62" t="s">
        <v>55</v>
      </c>
      <c r="C21" s="62" t="s">
        <v>37</v>
      </c>
      <c r="D21" s="63" t="s">
        <v>41</v>
      </c>
      <c r="E21" s="72">
        <f>F21</f>
        <v>26</v>
      </c>
      <c r="F21" s="72">
        <v>26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96">
        <f t="shared" si="0"/>
        <v>26</v>
      </c>
      <c r="Q21" s="13"/>
      <c r="R21" s="6"/>
      <c r="S21" s="6"/>
      <c r="T21" s="6"/>
    </row>
    <row r="22" spans="1:20" ht="63" customHeight="1" x14ac:dyDescent="0.3">
      <c r="A22" s="61" t="s">
        <v>176</v>
      </c>
      <c r="B22" s="62" t="s">
        <v>177</v>
      </c>
      <c r="C22" s="62" t="s">
        <v>37</v>
      </c>
      <c r="D22" s="63" t="s">
        <v>178</v>
      </c>
      <c r="E22" s="72">
        <f>F22</f>
        <v>3</v>
      </c>
      <c r="F22" s="72">
        <v>3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96">
        <f t="shared" si="0"/>
        <v>3</v>
      </c>
      <c r="Q22" s="13"/>
      <c r="R22" s="6"/>
      <c r="S22" s="6"/>
      <c r="T22" s="6"/>
    </row>
    <row r="23" spans="1:20" ht="23.25" customHeight="1" x14ac:dyDescent="0.3">
      <c r="A23" s="64" t="s">
        <v>56</v>
      </c>
      <c r="B23" s="47" t="s">
        <v>57</v>
      </c>
      <c r="C23" s="47"/>
      <c r="D23" s="40" t="s">
        <v>60</v>
      </c>
      <c r="E23" s="70">
        <f>E24</f>
        <v>74.745999999999995</v>
      </c>
      <c r="F23" s="70">
        <f>E23</f>
        <v>74.745999999999995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2">
        <f t="shared" si="0"/>
        <v>74.745999999999995</v>
      </c>
      <c r="Q23" s="13"/>
      <c r="R23" s="11"/>
      <c r="S23" s="6"/>
      <c r="T23" s="6"/>
    </row>
    <row r="24" spans="1:20" ht="34.5" customHeight="1" x14ac:dyDescent="0.3">
      <c r="A24" s="61" t="s">
        <v>58</v>
      </c>
      <c r="B24" s="62" t="s">
        <v>59</v>
      </c>
      <c r="C24" s="62" t="s">
        <v>38</v>
      </c>
      <c r="D24" s="27" t="s">
        <v>61</v>
      </c>
      <c r="E24" s="72">
        <f>F24</f>
        <v>74.745999999999995</v>
      </c>
      <c r="F24" s="72">
        <f>46.946+11+5.4+15.46-4.06</f>
        <v>74.745999999999995</v>
      </c>
      <c r="G24" s="88">
        <v>0</v>
      </c>
      <c r="H24" s="88">
        <v>0</v>
      </c>
      <c r="I24" s="88">
        <v>0</v>
      </c>
      <c r="J24" s="88">
        <f t="shared" ref="J24" si="2">N24</f>
        <v>0</v>
      </c>
      <c r="K24" s="72">
        <v>0</v>
      </c>
      <c r="L24" s="96">
        <v>0</v>
      </c>
      <c r="M24" s="96">
        <v>0</v>
      </c>
      <c r="N24" s="96">
        <v>0</v>
      </c>
      <c r="O24" s="96">
        <f>N24</f>
        <v>0</v>
      </c>
      <c r="P24" s="96">
        <f t="shared" si="0"/>
        <v>74.745999999999995</v>
      </c>
      <c r="Q24" s="13"/>
      <c r="R24" s="6"/>
      <c r="S24" s="6"/>
      <c r="T24" s="6"/>
    </row>
    <row r="25" spans="1:20" ht="20.25" customHeight="1" x14ac:dyDescent="0.3">
      <c r="A25" s="39" t="s">
        <v>29</v>
      </c>
      <c r="B25" s="28"/>
      <c r="C25" s="28"/>
      <c r="D25" s="40" t="s">
        <v>16</v>
      </c>
      <c r="E25" s="70">
        <f>E27+E26</f>
        <v>2707.73</v>
      </c>
      <c r="F25" s="70">
        <f>F27+F26</f>
        <v>2707.73</v>
      </c>
      <c r="G25" s="93">
        <v>0</v>
      </c>
      <c r="H25" s="93">
        <f>H27</f>
        <v>390.76500000000004</v>
      </c>
      <c r="I25" s="93">
        <v>0</v>
      </c>
      <c r="J25" s="93">
        <f>N25</f>
        <v>479.20300000000003</v>
      </c>
      <c r="K25" s="70">
        <v>0</v>
      </c>
      <c r="L25" s="92">
        <v>0</v>
      </c>
      <c r="M25" s="92">
        <v>0</v>
      </c>
      <c r="N25" s="70">
        <f>O25</f>
        <v>479.20300000000003</v>
      </c>
      <c r="O25" s="92">
        <f>O27+O26</f>
        <v>479.20300000000003</v>
      </c>
      <c r="P25" s="92">
        <f>E25+J25</f>
        <v>3186.933</v>
      </c>
      <c r="Q25" s="13"/>
      <c r="R25" s="6"/>
      <c r="S25" s="6"/>
      <c r="T25" s="6"/>
    </row>
    <row r="26" spans="1:20" ht="35.25" customHeight="1" x14ac:dyDescent="0.3">
      <c r="A26" s="109" t="s">
        <v>117</v>
      </c>
      <c r="B26" s="29" t="s">
        <v>118</v>
      </c>
      <c r="C26" s="29" t="s">
        <v>17</v>
      </c>
      <c r="D26" s="27" t="s">
        <v>119</v>
      </c>
      <c r="E26" s="88">
        <f>F26</f>
        <v>57.251999999999995</v>
      </c>
      <c r="F26" s="88">
        <f>4.2+4.68+8+33.872+6.383+0.117</f>
        <v>57.251999999999995</v>
      </c>
      <c r="G26" s="88">
        <v>0</v>
      </c>
      <c r="H26" s="88">
        <v>0</v>
      </c>
      <c r="I26" s="88">
        <v>0</v>
      </c>
      <c r="J26" s="88">
        <f>N26</f>
        <v>124.533</v>
      </c>
      <c r="K26" s="72">
        <v>0</v>
      </c>
      <c r="L26" s="96">
        <v>0</v>
      </c>
      <c r="M26" s="96">
        <v>0</v>
      </c>
      <c r="N26" s="72">
        <f>12.5+22.664+25+12.494+25.625+26.25</f>
        <v>124.533</v>
      </c>
      <c r="O26" s="96">
        <f>N26</f>
        <v>124.533</v>
      </c>
      <c r="P26" s="96">
        <f t="shared" ref="P26:P46" si="3">E26+J26</f>
        <v>181.785</v>
      </c>
      <c r="Q26" s="13"/>
      <c r="R26" s="6"/>
      <c r="S26" s="6"/>
      <c r="T26" s="6"/>
    </row>
    <row r="27" spans="1:20" ht="31.5" customHeight="1" x14ac:dyDescent="0.3">
      <c r="A27" s="109" t="s">
        <v>62</v>
      </c>
      <c r="B27" s="29" t="s">
        <v>63</v>
      </c>
      <c r="C27" s="29" t="s">
        <v>17</v>
      </c>
      <c r="D27" s="27" t="s">
        <v>64</v>
      </c>
      <c r="E27" s="72">
        <f>F27</f>
        <v>2650.4780000000001</v>
      </c>
      <c r="F27" s="72">
        <f>434.115+231.557+171.579+399.282+308.868+31.593+2.891+907.941+162.652</f>
        <v>2650.4780000000001</v>
      </c>
      <c r="G27" s="88">
        <v>0</v>
      </c>
      <c r="H27" s="72">
        <f>270.6+109.725+10.44</f>
        <v>390.76500000000004</v>
      </c>
      <c r="I27" s="88">
        <v>0</v>
      </c>
      <c r="J27" s="88">
        <f t="shared" ref="J27:J30" si="4">N27</f>
        <v>354.67</v>
      </c>
      <c r="K27" s="72">
        <v>0</v>
      </c>
      <c r="L27" s="96">
        <v>0</v>
      </c>
      <c r="M27" s="96">
        <v>0</v>
      </c>
      <c r="N27" s="96">
        <f>41.998+306.947+5.725</f>
        <v>354.67</v>
      </c>
      <c r="O27" s="96">
        <f>N27</f>
        <v>354.67</v>
      </c>
      <c r="P27" s="96">
        <f t="shared" si="3"/>
        <v>3005.1480000000001</v>
      </c>
      <c r="Q27" s="13"/>
      <c r="R27" s="6"/>
      <c r="S27" s="6"/>
      <c r="T27" s="6"/>
    </row>
    <row r="28" spans="1:20" ht="31.5" customHeight="1" x14ac:dyDescent="0.3">
      <c r="A28" s="110" t="s">
        <v>169</v>
      </c>
      <c r="B28" s="28" t="s">
        <v>170</v>
      </c>
      <c r="C28" s="28"/>
      <c r="D28" s="40" t="s">
        <v>171</v>
      </c>
      <c r="E28" s="70">
        <f>E29</f>
        <v>35.698</v>
      </c>
      <c r="F28" s="93">
        <f>F29</f>
        <v>35.698</v>
      </c>
      <c r="G28" s="93">
        <v>0</v>
      </c>
      <c r="H28" s="93">
        <v>0</v>
      </c>
      <c r="I28" s="93">
        <v>0</v>
      </c>
      <c r="J28" s="93">
        <f>J29</f>
        <v>0</v>
      </c>
      <c r="K28" s="93">
        <f t="shared" ref="K28:O28" si="5">K29</f>
        <v>0</v>
      </c>
      <c r="L28" s="93">
        <f t="shared" si="5"/>
        <v>0</v>
      </c>
      <c r="M28" s="93">
        <f t="shared" si="5"/>
        <v>0</v>
      </c>
      <c r="N28" s="93">
        <f t="shared" si="5"/>
        <v>0</v>
      </c>
      <c r="O28" s="93">
        <f t="shared" si="5"/>
        <v>0</v>
      </c>
      <c r="P28" s="92">
        <f t="shared" si="3"/>
        <v>35.698</v>
      </c>
      <c r="Q28" s="13"/>
      <c r="R28" s="6"/>
      <c r="S28" s="6"/>
      <c r="T28" s="6"/>
    </row>
    <row r="29" spans="1:20" ht="132" customHeight="1" x14ac:dyDescent="0.3">
      <c r="A29" s="26" t="s">
        <v>172</v>
      </c>
      <c r="B29" s="111" t="s">
        <v>173</v>
      </c>
      <c r="C29" s="111" t="s">
        <v>174</v>
      </c>
      <c r="D29" s="27" t="s">
        <v>175</v>
      </c>
      <c r="E29" s="88">
        <v>35.698</v>
      </c>
      <c r="F29" s="88">
        <f>E29</f>
        <v>35.698</v>
      </c>
      <c r="G29" s="88">
        <v>0</v>
      </c>
      <c r="H29" s="88">
        <v>0</v>
      </c>
      <c r="I29" s="88">
        <v>0</v>
      </c>
      <c r="J29" s="88">
        <f>K29+N29</f>
        <v>0</v>
      </c>
      <c r="K29" s="72">
        <v>0</v>
      </c>
      <c r="L29" s="96">
        <v>0</v>
      </c>
      <c r="M29" s="96">
        <v>0</v>
      </c>
      <c r="N29" s="96">
        <v>0</v>
      </c>
      <c r="O29" s="96">
        <v>0</v>
      </c>
      <c r="P29" s="96">
        <f>E29+J29</f>
        <v>35.698</v>
      </c>
      <c r="Q29" s="13"/>
      <c r="R29" s="6"/>
      <c r="S29" s="6"/>
      <c r="T29" s="6"/>
    </row>
    <row r="30" spans="1:20" ht="24.75" customHeight="1" x14ac:dyDescent="0.3">
      <c r="A30" s="39" t="s">
        <v>140</v>
      </c>
      <c r="B30" s="28" t="s">
        <v>141</v>
      </c>
      <c r="C30" s="28" t="s">
        <v>142</v>
      </c>
      <c r="D30" s="40" t="s">
        <v>143</v>
      </c>
      <c r="E30" s="70">
        <f>F30</f>
        <v>79.917000000000002</v>
      </c>
      <c r="F30" s="70">
        <v>79.917000000000002</v>
      </c>
      <c r="G30" s="93">
        <v>0</v>
      </c>
      <c r="H30" s="93">
        <v>0</v>
      </c>
      <c r="I30" s="93">
        <v>0</v>
      </c>
      <c r="J30" s="93">
        <f t="shared" si="4"/>
        <v>0</v>
      </c>
      <c r="K30" s="70">
        <v>0</v>
      </c>
      <c r="L30" s="92">
        <v>0</v>
      </c>
      <c r="M30" s="92">
        <v>0</v>
      </c>
      <c r="N30" s="92">
        <v>0</v>
      </c>
      <c r="O30" s="92">
        <f>N30</f>
        <v>0</v>
      </c>
      <c r="P30" s="92">
        <f>F30+J30</f>
        <v>79.917000000000002</v>
      </c>
      <c r="Q30" s="13"/>
      <c r="R30" s="6"/>
      <c r="S30" s="6"/>
      <c r="T30" s="6"/>
    </row>
    <row r="31" spans="1:20" ht="25.5" customHeight="1" x14ac:dyDescent="0.3">
      <c r="A31" s="39" t="s">
        <v>120</v>
      </c>
      <c r="B31" s="28"/>
      <c r="C31" s="28"/>
      <c r="D31" s="40" t="s">
        <v>121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f>J32</f>
        <v>998.13300000000004</v>
      </c>
      <c r="K31" s="70">
        <v>0</v>
      </c>
      <c r="L31" s="92">
        <v>0</v>
      </c>
      <c r="M31" s="92">
        <v>0</v>
      </c>
      <c r="N31" s="92">
        <f>N32</f>
        <v>998.13300000000004</v>
      </c>
      <c r="O31" s="92">
        <f>O32</f>
        <v>998.13300000000004</v>
      </c>
      <c r="P31" s="92">
        <f>P32</f>
        <v>998.13300000000004</v>
      </c>
      <c r="Q31" s="13"/>
      <c r="R31" s="6"/>
      <c r="S31" s="6"/>
      <c r="T31" s="6"/>
    </row>
    <row r="32" spans="1:20" ht="33.75" customHeight="1" x14ac:dyDescent="0.3">
      <c r="A32" s="26" t="s">
        <v>122</v>
      </c>
      <c r="B32" s="111" t="s">
        <v>123</v>
      </c>
      <c r="C32" s="111" t="s">
        <v>124</v>
      </c>
      <c r="D32" s="27" t="s">
        <v>125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f>N32</f>
        <v>998.13300000000004</v>
      </c>
      <c r="K32" s="72">
        <v>0</v>
      </c>
      <c r="L32" s="96">
        <v>0</v>
      </c>
      <c r="M32" s="96">
        <v>0</v>
      </c>
      <c r="N32" s="96">
        <f>O32</f>
        <v>998.13300000000004</v>
      </c>
      <c r="O32" s="96">
        <f>7.392+130.401+12.34+848</f>
        <v>998.13300000000004</v>
      </c>
      <c r="P32" s="96">
        <f>J32</f>
        <v>998.13300000000004</v>
      </c>
      <c r="Q32" s="13"/>
      <c r="R32" s="6"/>
      <c r="S32" s="6"/>
      <c r="T32" s="6"/>
    </row>
    <row r="33" spans="1:20" ht="22.5" customHeight="1" x14ac:dyDescent="0.3">
      <c r="A33" s="39" t="s">
        <v>158</v>
      </c>
      <c r="B33" s="28" t="s">
        <v>151</v>
      </c>
      <c r="C33" s="28"/>
      <c r="D33" s="40" t="s">
        <v>152</v>
      </c>
      <c r="E33" s="93">
        <f>E34</f>
        <v>0</v>
      </c>
      <c r="F33" s="93">
        <f t="shared" ref="F33:M33" si="6">F34</f>
        <v>0</v>
      </c>
      <c r="G33" s="93">
        <f t="shared" si="6"/>
        <v>0</v>
      </c>
      <c r="H33" s="93">
        <f t="shared" si="6"/>
        <v>0</v>
      </c>
      <c r="I33" s="93">
        <f t="shared" si="6"/>
        <v>0</v>
      </c>
      <c r="J33" s="93">
        <f>J34+J37</f>
        <v>3213.9970000000003</v>
      </c>
      <c r="K33" s="93">
        <f t="shared" si="6"/>
        <v>0</v>
      </c>
      <c r="L33" s="93">
        <f t="shared" si="6"/>
        <v>0</v>
      </c>
      <c r="M33" s="93">
        <f t="shared" si="6"/>
        <v>0</v>
      </c>
      <c r="N33" s="93">
        <f>N34+N37</f>
        <v>3213.9970000000003</v>
      </c>
      <c r="O33" s="93">
        <f>O34+O37</f>
        <v>3213.9970000000003</v>
      </c>
      <c r="P33" s="93">
        <f>P34+P37</f>
        <v>3213.9970000000003</v>
      </c>
      <c r="Q33" s="13"/>
      <c r="R33" s="6"/>
      <c r="S33" s="6"/>
      <c r="T33" s="6"/>
    </row>
    <row r="34" spans="1:20" ht="55.5" customHeight="1" x14ac:dyDescent="0.3">
      <c r="A34" s="26" t="s">
        <v>159</v>
      </c>
      <c r="B34" s="111" t="s">
        <v>160</v>
      </c>
      <c r="C34" s="111" t="s">
        <v>146</v>
      </c>
      <c r="D34" s="27" t="s">
        <v>161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f>N34</f>
        <v>2832.0940000000001</v>
      </c>
      <c r="K34" s="72">
        <v>0</v>
      </c>
      <c r="L34" s="96">
        <v>0</v>
      </c>
      <c r="M34" s="96">
        <v>0</v>
      </c>
      <c r="N34" s="96">
        <f>O34</f>
        <v>2832.0940000000001</v>
      </c>
      <c r="O34" s="96">
        <f>2769.741+62.353</f>
        <v>2832.0940000000001</v>
      </c>
      <c r="P34" s="96">
        <f>J34+E34</f>
        <v>2832.0940000000001</v>
      </c>
      <c r="Q34" s="13"/>
      <c r="R34" s="6"/>
      <c r="S34" s="6"/>
      <c r="T34" s="6"/>
    </row>
    <row r="35" spans="1:20" ht="14.25" customHeight="1" x14ac:dyDescent="0.3">
      <c r="A35" s="26"/>
      <c r="B35" s="111"/>
      <c r="C35" s="111"/>
      <c r="D35" s="45" t="s">
        <v>135</v>
      </c>
      <c r="E35" s="88"/>
      <c r="F35" s="88"/>
      <c r="G35" s="88"/>
      <c r="H35" s="88"/>
      <c r="I35" s="88"/>
      <c r="J35" s="88"/>
      <c r="K35" s="72"/>
      <c r="L35" s="96"/>
      <c r="M35" s="96"/>
      <c r="N35" s="96"/>
      <c r="O35" s="96"/>
      <c r="P35" s="96"/>
      <c r="Q35" s="13"/>
      <c r="R35" s="6"/>
      <c r="S35" s="6"/>
      <c r="T35" s="6"/>
    </row>
    <row r="36" spans="1:20" ht="43.5" customHeight="1" x14ac:dyDescent="0.3">
      <c r="A36" s="26"/>
      <c r="B36" s="111"/>
      <c r="C36" s="111"/>
      <c r="D36" s="45" t="s">
        <v>203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f>N36</f>
        <v>2769.741</v>
      </c>
      <c r="K36" s="72">
        <v>0</v>
      </c>
      <c r="L36" s="96">
        <v>0</v>
      </c>
      <c r="M36" s="96">
        <v>0</v>
      </c>
      <c r="N36" s="96">
        <v>2769.741</v>
      </c>
      <c r="O36" s="96">
        <f>N36</f>
        <v>2769.741</v>
      </c>
      <c r="P36" s="96">
        <f>E36+J36</f>
        <v>2769.741</v>
      </c>
      <c r="Q36" s="13"/>
      <c r="R36" s="6"/>
      <c r="S36" s="6"/>
      <c r="T36" s="6"/>
    </row>
    <row r="37" spans="1:20" ht="55.5" customHeight="1" x14ac:dyDescent="0.3">
      <c r="A37" s="26" t="s">
        <v>199</v>
      </c>
      <c r="B37" s="111" t="s">
        <v>200</v>
      </c>
      <c r="C37" s="111" t="s">
        <v>146</v>
      </c>
      <c r="D37" s="27" t="s">
        <v>201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f>K37+N37</f>
        <v>381.90300000000002</v>
      </c>
      <c r="K37" s="72">
        <v>0</v>
      </c>
      <c r="L37" s="96">
        <v>0</v>
      </c>
      <c r="M37" s="96">
        <v>0</v>
      </c>
      <c r="N37" s="96">
        <f>369.695+12.208</f>
        <v>381.90300000000002</v>
      </c>
      <c r="O37" s="96">
        <f>N37</f>
        <v>381.90300000000002</v>
      </c>
      <c r="P37" s="96">
        <f>E37+J37</f>
        <v>381.90300000000002</v>
      </c>
      <c r="Q37" s="13"/>
      <c r="R37" s="6"/>
      <c r="S37" s="6"/>
      <c r="T37" s="6"/>
    </row>
    <row r="38" spans="1:20" ht="48" customHeight="1" x14ac:dyDescent="0.3">
      <c r="A38" s="39" t="s">
        <v>144</v>
      </c>
      <c r="B38" s="112" t="s">
        <v>145</v>
      </c>
      <c r="C38" s="112" t="s">
        <v>146</v>
      </c>
      <c r="D38" s="40" t="s">
        <v>155</v>
      </c>
      <c r="E38" s="93">
        <f>F38</f>
        <v>14</v>
      </c>
      <c r="F38" s="93">
        <v>14</v>
      </c>
      <c r="G38" s="93">
        <v>0</v>
      </c>
      <c r="H38" s="93">
        <v>0</v>
      </c>
      <c r="I38" s="93">
        <v>0</v>
      </c>
      <c r="J38" s="93">
        <f>N38+K38</f>
        <v>93.644999999999996</v>
      </c>
      <c r="K38" s="93">
        <v>0</v>
      </c>
      <c r="L38" s="93">
        <v>0</v>
      </c>
      <c r="M38" s="93">
        <v>0</v>
      </c>
      <c r="N38" s="93">
        <f>92.911-14+14.734</f>
        <v>93.644999999999996</v>
      </c>
      <c r="O38" s="93">
        <f>N38</f>
        <v>93.644999999999996</v>
      </c>
      <c r="P38" s="92">
        <f>J38+E38</f>
        <v>107.645</v>
      </c>
      <c r="Q38" s="13"/>
      <c r="R38" s="6"/>
      <c r="S38" s="6"/>
      <c r="T38" s="6"/>
    </row>
    <row r="39" spans="1:20" ht="48" customHeight="1" x14ac:dyDescent="0.3">
      <c r="A39" s="39" t="s">
        <v>188</v>
      </c>
      <c r="B39" s="112" t="s">
        <v>189</v>
      </c>
      <c r="C39" s="112"/>
      <c r="D39" s="40" t="s">
        <v>190</v>
      </c>
      <c r="E39" s="115">
        <f>E40</f>
        <v>0</v>
      </c>
      <c r="F39" s="115">
        <f t="shared" ref="F39:P39" si="7">F40</f>
        <v>0</v>
      </c>
      <c r="G39" s="115">
        <f t="shared" si="7"/>
        <v>0</v>
      </c>
      <c r="H39" s="115">
        <f t="shared" si="7"/>
        <v>0</v>
      </c>
      <c r="I39" s="115">
        <f t="shared" si="7"/>
        <v>0</v>
      </c>
      <c r="J39" s="115">
        <f t="shared" si="7"/>
        <v>547</v>
      </c>
      <c r="K39" s="115">
        <f t="shared" si="7"/>
        <v>547</v>
      </c>
      <c r="L39" s="115">
        <f t="shared" si="7"/>
        <v>0</v>
      </c>
      <c r="M39" s="115">
        <f t="shared" si="7"/>
        <v>0</v>
      </c>
      <c r="N39" s="115">
        <f t="shared" si="7"/>
        <v>0</v>
      </c>
      <c r="O39" s="115">
        <f t="shared" si="7"/>
        <v>0</v>
      </c>
      <c r="P39" s="115">
        <f t="shared" si="7"/>
        <v>547</v>
      </c>
      <c r="Q39" s="13"/>
      <c r="R39" s="6"/>
      <c r="S39" s="6"/>
      <c r="T39" s="6"/>
    </row>
    <row r="40" spans="1:20" ht="48" customHeight="1" x14ac:dyDescent="0.3">
      <c r="A40" s="26" t="s">
        <v>191</v>
      </c>
      <c r="B40" s="111" t="s">
        <v>192</v>
      </c>
      <c r="C40" s="111" t="s">
        <v>193</v>
      </c>
      <c r="D40" s="27" t="s">
        <v>194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f>K40</f>
        <v>547</v>
      </c>
      <c r="K40" s="88">
        <v>547</v>
      </c>
      <c r="L40" s="96">
        <v>0</v>
      </c>
      <c r="M40" s="96">
        <v>0</v>
      </c>
      <c r="N40" s="96">
        <v>0</v>
      </c>
      <c r="O40" s="96">
        <v>0</v>
      </c>
      <c r="P40" s="96">
        <f>E40+J40</f>
        <v>547</v>
      </c>
      <c r="Q40" s="13"/>
      <c r="R40" s="6"/>
      <c r="S40" s="6"/>
      <c r="T40" s="6"/>
    </row>
    <row r="41" spans="1:20" ht="26.25" customHeight="1" x14ac:dyDescent="0.3">
      <c r="A41" s="39" t="s">
        <v>179</v>
      </c>
      <c r="B41" s="112" t="s">
        <v>180</v>
      </c>
      <c r="C41" s="112"/>
      <c r="D41" s="40" t="s">
        <v>181</v>
      </c>
      <c r="E41" s="93">
        <f>E42</f>
        <v>0</v>
      </c>
      <c r="F41" s="93">
        <f t="shared" ref="F41:P41" si="8">F42</f>
        <v>0</v>
      </c>
      <c r="G41" s="93">
        <f t="shared" si="8"/>
        <v>0</v>
      </c>
      <c r="H41" s="93">
        <f t="shared" si="8"/>
        <v>0</v>
      </c>
      <c r="I41" s="93">
        <f t="shared" si="8"/>
        <v>0</v>
      </c>
      <c r="J41" s="93">
        <f t="shared" si="8"/>
        <v>177.077</v>
      </c>
      <c r="K41" s="93">
        <f t="shared" si="8"/>
        <v>129.05699999999999</v>
      </c>
      <c r="L41" s="93">
        <f t="shared" si="8"/>
        <v>0</v>
      </c>
      <c r="M41" s="93">
        <f t="shared" si="8"/>
        <v>0</v>
      </c>
      <c r="N41" s="93">
        <f t="shared" si="8"/>
        <v>48.02</v>
      </c>
      <c r="O41" s="93">
        <f t="shared" si="8"/>
        <v>48.02</v>
      </c>
      <c r="P41" s="93">
        <f t="shared" si="8"/>
        <v>177.077</v>
      </c>
      <c r="Q41" s="13"/>
      <c r="R41" s="6"/>
      <c r="S41" s="6"/>
      <c r="T41" s="6"/>
    </row>
    <row r="42" spans="1:20" ht="149.25" customHeight="1" x14ac:dyDescent="0.3">
      <c r="A42" s="26" t="s">
        <v>182</v>
      </c>
      <c r="B42" s="111" t="s">
        <v>183</v>
      </c>
      <c r="C42" s="111" t="s">
        <v>146</v>
      </c>
      <c r="D42" s="27" t="s">
        <v>184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f>K42+N42</f>
        <v>177.077</v>
      </c>
      <c r="K42" s="88">
        <f>17.75+88.604+22.703</f>
        <v>129.05699999999999</v>
      </c>
      <c r="L42" s="88">
        <v>0</v>
      </c>
      <c r="M42" s="88">
        <v>0</v>
      </c>
      <c r="N42" s="88">
        <v>48.02</v>
      </c>
      <c r="O42" s="88">
        <f>N42</f>
        <v>48.02</v>
      </c>
      <c r="P42" s="92">
        <f>E42+J42</f>
        <v>177.077</v>
      </c>
      <c r="Q42" s="13"/>
      <c r="R42" s="6"/>
      <c r="S42" s="6"/>
      <c r="T42" s="6"/>
    </row>
    <row r="43" spans="1:20" ht="31.5" customHeight="1" x14ac:dyDescent="0.3">
      <c r="A43" s="39" t="s">
        <v>33</v>
      </c>
      <c r="B43" s="28"/>
      <c r="C43" s="28"/>
      <c r="D43" s="40" t="s">
        <v>134</v>
      </c>
      <c r="E43" s="70">
        <f>E44</f>
        <v>27.8</v>
      </c>
      <c r="F43" s="70">
        <f t="shared" ref="F43" si="9">F44</f>
        <v>27.8</v>
      </c>
      <c r="G43" s="93">
        <v>0</v>
      </c>
      <c r="H43" s="93">
        <v>0</v>
      </c>
      <c r="I43" s="93">
        <v>0</v>
      </c>
      <c r="J43" s="93">
        <f t="shared" ref="J43" si="10">N43</f>
        <v>0</v>
      </c>
      <c r="K43" s="70">
        <v>0</v>
      </c>
      <c r="L43" s="92">
        <v>0</v>
      </c>
      <c r="M43" s="92">
        <v>0</v>
      </c>
      <c r="N43" s="92">
        <v>0</v>
      </c>
      <c r="O43" s="92">
        <f>N43</f>
        <v>0</v>
      </c>
      <c r="P43" s="92">
        <f t="shared" si="3"/>
        <v>27.8</v>
      </c>
      <c r="Q43" s="13"/>
      <c r="R43" s="6"/>
      <c r="S43" s="6"/>
      <c r="T43" s="6"/>
    </row>
    <row r="44" spans="1:20" ht="51" customHeight="1" x14ac:dyDescent="0.3">
      <c r="A44" s="26" t="s">
        <v>81</v>
      </c>
      <c r="B44" s="111" t="s">
        <v>82</v>
      </c>
      <c r="C44" s="111" t="s">
        <v>83</v>
      </c>
      <c r="D44" s="27" t="s">
        <v>84</v>
      </c>
      <c r="E44" s="72">
        <f>F44</f>
        <v>27.8</v>
      </c>
      <c r="F44" s="72">
        <v>27.8</v>
      </c>
      <c r="G44" s="88">
        <v>0</v>
      </c>
      <c r="H44" s="88">
        <v>0</v>
      </c>
      <c r="I44" s="88">
        <v>0</v>
      </c>
      <c r="J44" s="88">
        <f t="shared" ref="J44" si="11">N44</f>
        <v>0</v>
      </c>
      <c r="K44" s="72">
        <v>0</v>
      </c>
      <c r="L44" s="96">
        <v>0</v>
      </c>
      <c r="M44" s="96">
        <v>0</v>
      </c>
      <c r="N44" s="96">
        <v>0</v>
      </c>
      <c r="O44" s="96">
        <f>N44</f>
        <v>0</v>
      </c>
      <c r="P44" s="96">
        <f t="shared" si="3"/>
        <v>27.8</v>
      </c>
      <c r="Q44" s="13"/>
      <c r="R44" s="6"/>
      <c r="S44" s="6"/>
      <c r="T44" s="6"/>
    </row>
    <row r="45" spans="1:20" ht="36.75" customHeight="1" x14ac:dyDescent="0.3">
      <c r="A45" s="39" t="s">
        <v>126</v>
      </c>
      <c r="B45" s="28"/>
      <c r="C45" s="28"/>
      <c r="D45" s="40" t="s">
        <v>127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f>J46</f>
        <v>136.63499999999999</v>
      </c>
      <c r="K45" s="70">
        <f>K46</f>
        <v>0</v>
      </c>
      <c r="L45" s="92">
        <v>0</v>
      </c>
      <c r="M45" s="92">
        <v>0</v>
      </c>
      <c r="N45" s="92">
        <f>N46</f>
        <v>136.63499999999999</v>
      </c>
      <c r="O45" s="92">
        <f>O46</f>
        <v>0</v>
      </c>
      <c r="P45" s="92">
        <f t="shared" si="3"/>
        <v>136.63499999999999</v>
      </c>
      <c r="Q45" s="13"/>
      <c r="R45" s="6"/>
      <c r="S45" s="6"/>
      <c r="T45" s="6"/>
    </row>
    <row r="46" spans="1:20" ht="36.75" customHeight="1" x14ac:dyDescent="0.3">
      <c r="A46" s="26" t="s">
        <v>128</v>
      </c>
      <c r="B46" s="111" t="s">
        <v>129</v>
      </c>
      <c r="C46" s="111" t="s">
        <v>130</v>
      </c>
      <c r="D46" s="27" t="s">
        <v>131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f>N46+K46</f>
        <v>136.63499999999999</v>
      </c>
      <c r="K46" s="72">
        <v>0</v>
      </c>
      <c r="L46" s="96">
        <v>0</v>
      </c>
      <c r="M46" s="96">
        <v>0</v>
      </c>
      <c r="N46" s="96">
        <f>91.5+45.135</f>
        <v>136.63499999999999</v>
      </c>
      <c r="O46" s="96">
        <v>0</v>
      </c>
      <c r="P46" s="96">
        <f t="shared" si="3"/>
        <v>136.63499999999999</v>
      </c>
      <c r="Q46" s="13"/>
      <c r="R46" s="6"/>
      <c r="S46" s="6"/>
      <c r="T46" s="6"/>
    </row>
    <row r="47" spans="1:20" ht="22.5" customHeight="1" x14ac:dyDescent="0.3">
      <c r="A47" s="48" t="s">
        <v>65</v>
      </c>
      <c r="B47" s="48"/>
      <c r="C47" s="48"/>
      <c r="D47" s="53" t="s">
        <v>66</v>
      </c>
      <c r="E47" s="78">
        <f t="shared" ref="E47:P47" si="12">E48+E49+E50</f>
        <v>10770.614</v>
      </c>
      <c r="F47" s="78">
        <f t="shared" si="12"/>
        <v>10716.341999999999</v>
      </c>
      <c r="G47" s="78">
        <f t="shared" si="12"/>
        <v>0</v>
      </c>
      <c r="H47" s="78">
        <f t="shared" si="12"/>
        <v>0</v>
      </c>
      <c r="I47" s="78">
        <f t="shared" si="12"/>
        <v>54.271999999999991</v>
      </c>
      <c r="J47" s="78">
        <f t="shared" si="12"/>
        <v>0</v>
      </c>
      <c r="K47" s="78">
        <f t="shared" si="12"/>
        <v>0</v>
      </c>
      <c r="L47" s="78">
        <f t="shared" si="12"/>
        <v>0</v>
      </c>
      <c r="M47" s="78">
        <f t="shared" si="12"/>
        <v>0</v>
      </c>
      <c r="N47" s="78">
        <f t="shared" si="12"/>
        <v>0</v>
      </c>
      <c r="O47" s="78">
        <f t="shared" si="12"/>
        <v>0</v>
      </c>
      <c r="P47" s="78">
        <f t="shared" si="12"/>
        <v>10770.614</v>
      </c>
      <c r="Q47" s="13"/>
      <c r="R47" s="6"/>
      <c r="S47" s="6"/>
      <c r="T47" s="6"/>
    </row>
    <row r="48" spans="1:20" ht="95.25" customHeight="1" x14ac:dyDescent="0.3">
      <c r="A48" s="67" t="s">
        <v>67</v>
      </c>
      <c r="B48" s="67" t="s">
        <v>68</v>
      </c>
      <c r="C48" s="67" t="s">
        <v>18</v>
      </c>
      <c r="D48" s="68" t="s">
        <v>69</v>
      </c>
      <c r="E48" s="73">
        <f>F48</f>
        <v>436.02600000000001</v>
      </c>
      <c r="F48" s="73">
        <v>436.02600000000001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96">
        <f t="shared" ref="P48:P54" si="13">E48+J48</f>
        <v>436.02600000000001</v>
      </c>
      <c r="Q48" s="13"/>
      <c r="R48" s="6"/>
      <c r="S48" s="6"/>
      <c r="T48" s="6"/>
    </row>
    <row r="49" spans="1:20" ht="63" customHeight="1" x14ac:dyDescent="0.3">
      <c r="A49" s="50" t="s">
        <v>70</v>
      </c>
      <c r="B49" s="50" t="s">
        <v>71</v>
      </c>
      <c r="C49" s="50" t="s">
        <v>18</v>
      </c>
      <c r="D49" s="52" t="s">
        <v>72</v>
      </c>
      <c r="E49" s="74">
        <f>F49</f>
        <v>10015.799999999999</v>
      </c>
      <c r="F49" s="74">
        <f>8239.9+744.9+744.9+207.9+78.2</f>
        <v>10015.799999999999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96">
        <f t="shared" si="13"/>
        <v>10015.799999999999</v>
      </c>
      <c r="Q49" s="13"/>
      <c r="R49" s="6"/>
      <c r="S49" s="6"/>
      <c r="T49" s="6"/>
    </row>
    <row r="50" spans="1:20" ht="66.75" customHeight="1" x14ac:dyDescent="0.3">
      <c r="A50" s="50" t="s">
        <v>162</v>
      </c>
      <c r="B50" s="50" t="s">
        <v>163</v>
      </c>
      <c r="C50" s="50" t="s">
        <v>18</v>
      </c>
      <c r="D50" s="52" t="s">
        <v>164</v>
      </c>
      <c r="E50" s="74">
        <f>F50+I50</f>
        <v>318.78800000000001</v>
      </c>
      <c r="F50" s="74">
        <f>187.687+59.328+17.501</f>
        <v>264.51600000000002</v>
      </c>
      <c r="G50" s="88">
        <v>0</v>
      </c>
      <c r="H50" s="88">
        <v>0</v>
      </c>
      <c r="I50" s="88">
        <f>113.6-59.328</f>
        <v>54.271999999999991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96">
        <f t="shared" si="13"/>
        <v>318.78800000000001</v>
      </c>
      <c r="Q50" s="13"/>
      <c r="R50" s="6"/>
      <c r="S50" s="6"/>
      <c r="T50" s="6"/>
    </row>
    <row r="51" spans="1:20" s="3" customFormat="1" ht="31.5" x14ac:dyDescent="0.3">
      <c r="A51" s="49" t="s">
        <v>73</v>
      </c>
      <c r="B51" s="49" t="s">
        <v>74</v>
      </c>
      <c r="C51" s="49"/>
      <c r="D51" s="107" t="s">
        <v>75</v>
      </c>
      <c r="E51" s="77">
        <f>E52</f>
        <v>2097.7930000000006</v>
      </c>
      <c r="F51" s="77">
        <f>F52</f>
        <v>2082.8480000000004</v>
      </c>
      <c r="G51" s="93">
        <v>0</v>
      </c>
      <c r="H51" s="93">
        <v>0</v>
      </c>
      <c r="I51" s="77">
        <f t="shared" ref="I51" si="14">I52</f>
        <v>14.945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3">
        <f t="shared" si="13"/>
        <v>2097.7930000000006</v>
      </c>
      <c r="Q51" s="13"/>
    </row>
    <row r="52" spans="1:20" s="3" customFormat="1" ht="18.75" x14ac:dyDescent="0.3">
      <c r="A52" s="50" t="s">
        <v>76</v>
      </c>
      <c r="B52" s="50" t="s">
        <v>77</v>
      </c>
      <c r="C52" s="50" t="s">
        <v>18</v>
      </c>
      <c r="D52" s="45" t="s">
        <v>166</v>
      </c>
      <c r="E52" s="74">
        <f>E53+E54+E55+E56+E57+E58+E59+E60+E61+E62</f>
        <v>2097.7930000000006</v>
      </c>
      <c r="F52" s="74">
        <f>F53+F54+F55+F56+F57+F58+F59+F60+F61+F62</f>
        <v>2082.8480000000004</v>
      </c>
      <c r="G52" s="88">
        <v>0</v>
      </c>
      <c r="H52" s="88">
        <v>0</v>
      </c>
      <c r="I52" s="74">
        <f>I53+I54+I55+I56+I57+I58+I59+I62</f>
        <v>14.945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97">
        <f t="shared" si="13"/>
        <v>2097.7930000000006</v>
      </c>
      <c r="Q52" s="13"/>
    </row>
    <row r="53" spans="1:20" s="3" customFormat="1" ht="31.5" x14ac:dyDescent="0.3">
      <c r="A53" s="50"/>
      <c r="B53" s="50"/>
      <c r="C53" s="50"/>
      <c r="D53" s="52" t="s">
        <v>78</v>
      </c>
      <c r="E53" s="74">
        <f>F53</f>
        <v>75.325000000000003</v>
      </c>
      <c r="F53" s="74">
        <f>67.2+5.625+2.5</f>
        <v>75.325000000000003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f t="shared" si="13"/>
        <v>75.325000000000003</v>
      </c>
      <c r="Q53" s="13"/>
    </row>
    <row r="54" spans="1:20" s="3" customFormat="1" ht="18.75" x14ac:dyDescent="0.3">
      <c r="A54" s="50"/>
      <c r="B54" s="50"/>
      <c r="C54" s="50"/>
      <c r="D54" s="52" t="s">
        <v>35</v>
      </c>
      <c r="E54" s="74">
        <f>F54</f>
        <v>275.22700000000003</v>
      </c>
      <c r="F54" s="74">
        <f>259.721+0.644+10.634+4.228</f>
        <v>275.22700000000003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f t="shared" si="13"/>
        <v>275.22700000000003</v>
      </c>
      <c r="Q54" s="13"/>
    </row>
    <row r="55" spans="1:20" s="3" customFormat="1" ht="18.75" x14ac:dyDescent="0.3">
      <c r="A55" s="50"/>
      <c r="B55" s="50"/>
      <c r="C55" s="50"/>
      <c r="D55" s="52" t="s">
        <v>36</v>
      </c>
      <c r="E55" s="74">
        <f>F55</f>
        <v>385.24800000000005</v>
      </c>
      <c r="F55" s="74">
        <f>331.715+26.059+9.158+9.158+9.158</f>
        <v>385.24800000000005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f t="shared" ref="P55:P58" si="15">E55+J55</f>
        <v>385.24800000000005</v>
      </c>
      <c r="Q55" s="13"/>
    </row>
    <row r="56" spans="1:20" s="3" customFormat="1" ht="18.75" x14ac:dyDescent="0.3">
      <c r="A56" s="50"/>
      <c r="B56" s="50"/>
      <c r="C56" s="50"/>
      <c r="D56" s="52" t="s">
        <v>34</v>
      </c>
      <c r="E56" s="74">
        <f>F56</f>
        <v>56.924999999999997</v>
      </c>
      <c r="F56" s="74">
        <v>56.924999999999997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f t="shared" si="15"/>
        <v>56.924999999999997</v>
      </c>
      <c r="Q56" s="13"/>
    </row>
    <row r="57" spans="1:20" s="3" customFormat="1" ht="24.75" customHeight="1" x14ac:dyDescent="0.3">
      <c r="A57" s="50"/>
      <c r="B57" s="51"/>
      <c r="C57" s="49"/>
      <c r="D57" s="52" t="s">
        <v>79</v>
      </c>
      <c r="E57" s="74">
        <f>F57</f>
        <v>7</v>
      </c>
      <c r="F57" s="98">
        <v>7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f t="shared" si="15"/>
        <v>7</v>
      </c>
      <c r="Q57" s="13"/>
    </row>
    <row r="58" spans="1:20" s="3" customFormat="1" ht="31.5" x14ac:dyDescent="0.3">
      <c r="A58" s="50"/>
      <c r="B58" s="51"/>
      <c r="C58" s="49"/>
      <c r="D58" s="52" t="s">
        <v>80</v>
      </c>
      <c r="E58" s="74">
        <f>F58+I58</f>
        <v>147.14099999999999</v>
      </c>
      <c r="F58" s="74">
        <v>136.53399999999999</v>
      </c>
      <c r="G58" s="88">
        <v>0</v>
      </c>
      <c r="H58" s="88">
        <v>0</v>
      </c>
      <c r="I58" s="88">
        <v>10.606999999999999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f t="shared" si="15"/>
        <v>147.14099999999999</v>
      </c>
      <c r="Q58" s="13"/>
    </row>
    <row r="59" spans="1:20" s="3" customFormat="1" ht="30" x14ac:dyDescent="0.3">
      <c r="A59" s="50"/>
      <c r="B59" s="51"/>
      <c r="C59" s="49"/>
      <c r="D59" s="45" t="s">
        <v>39</v>
      </c>
      <c r="E59" s="74">
        <f>F59+I59</f>
        <v>1086.5510000000002</v>
      </c>
      <c r="F59" s="74">
        <f>405.487+15.944+120.884+13.85+18.975+2.415+109.7+99.952+151.01-17.501+0.6+109.547+55.688</f>
        <v>1086.5510000000002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f t="shared" ref="P59:P63" si="16">E59+J59</f>
        <v>1086.5510000000002</v>
      </c>
      <c r="Q59" s="13"/>
    </row>
    <row r="60" spans="1:20" s="3" customFormat="1" ht="45" x14ac:dyDescent="0.3">
      <c r="A60" s="50"/>
      <c r="B60" s="51"/>
      <c r="C60" s="49"/>
      <c r="D60" s="45" t="s">
        <v>132</v>
      </c>
      <c r="E60" s="74">
        <f>F60</f>
        <v>43.256</v>
      </c>
      <c r="F60" s="74">
        <f>43.242+0.014</f>
        <v>43.256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f t="shared" si="16"/>
        <v>43.256</v>
      </c>
      <c r="Q60" s="13"/>
    </row>
    <row r="61" spans="1:20" s="3" customFormat="1" ht="45" x14ac:dyDescent="0.3">
      <c r="A61" s="50"/>
      <c r="B61" s="51"/>
      <c r="C61" s="49"/>
      <c r="D61" s="45" t="s">
        <v>133</v>
      </c>
      <c r="E61" s="74">
        <f>F61</f>
        <v>16.782</v>
      </c>
      <c r="F61" s="74">
        <f>15.28+1.502</f>
        <v>16.782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  <c r="P61" s="88">
        <f t="shared" si="16"/>
        <v>16.782</v>
      </c>
      <c r="Q61" s="13"/>
    </row>
    <row r="62" spans="1:20" s="3" customFormat="1" ht="95.25" customHeight="1" x14ac:dyDescent="0.3">
      <c r="A62" s="50"/>
      <c r="B62" s="51"/>
      <c r="C62" s="49"/>
      <c r="D62" s="106" t="s">
        <v>167</v>
      </c>
      <c r="E62" s="74">
        <f>F62+I62</f>
        <v>4.3380000000000001</v>
      </c>
      <c r="F62" s="88">
        <v>0</v>
      </c>
      <c r="G62" s="88">
        <v>0</v>
      </c>
      <c r="H62" s="88">
        <v>0</v>
      </c>
      <c r="I62" s="88">
        <v>4.3380000000000001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f>I62</f>
        <v>4.3380000000000001</v>
      </c>
      <c r="Q62" s="13"/>
    </row>
    <row r="63" spans="1:20" s="3" customFormat="1" ht="57" x14ac:dyDescent="0.3">
      <c r="A63" s="49" t="s">
        <v>138</v>
      </c>
      <c r="B63" s="51">
        <v>9800</v>
      </c>
      <c r="C63" s="49" t="s">
        <v>18</v>
      </c>
      <c r="D63" s="46" t="s">
        <v>139</v>
      </c>
      <c r="E63" s="77">
        <f>F63+I63</f>
        <v>65.7</v>
      </c>
      <c r="F63" s="88">
        <v>6</v>
      </c>
      <c r="G63" s="93">
        <v>0</v>
      </c>
      <c r="H63" s="93">
        <v>0</v>
      </c>
      <c r="I63" s="93">
        <f>10+49.7</f>
        <v>59.7</v>
      </c>
      <c r="J63" s="93">
        <v>0</v>
      </c>
      <c r="K63" s="93">
        <v>0</v>
      </c>
      <c r="L63" s="93">
        <v>0</v>
      </c>
      <c r="M63" s="93">
        <v>0</v>
      </c>
      <c r="N63" s="93">
        <v>0</v>
      </c>
      <c r="O63" s="93">
        <v>0</v>
      </c>
      <c r="P63" s="93">
        <f t="shared" si="16"/>
        <v>65.7</v>
      </c>
      <c r="Q63" s="13"/>
    </row>
    <row r="64" spans="1:20" s="3" customFormat="1" ht="28.5" x14ac:dyDescent="0.3">
      <c r="A64" s="49" t="s">
        <v>110</v>
      </c>
      <c r="B64" s="51"/>
      <c r="C64" s="49"/>
      <c r="D64" s="46" t="s">
        <v>47</v>
      </c>
      <c r="E64" s="79">
        <f>E65</f>
        <v>37404.105000000003</v>
      </c>
      <c r="F64" s="79">
        <f t="shared" ref="F64:P64" si="17">F65</f>
        <v>37404.105000000003</v>
      </c>
      <c r="G64" s="79">
        <f t="shared" si="17"/>
        <v>25130.622999999996</v>
      </c>
      <c r="H64" s="79">
        <f t="shared" si="17"/>
        <v>3042.8240000000005</v>
      </c>
      <c r="I64" s="93">
        <v>0</v>
      </c>
      <c r="J64" s="121">
        <f>J65</f>
        <v>3228.6511299999997</v>
      </c>
      <c r="K64" s="77">
        <f t="shared" si="17"/>
        <v>474.75</v>
      </c>
      <c r="L64" s="93">
        <f>L65+L66+L67+L75+L77+L79</f>
        <v>0</v>
      </c>
      <c r="M64" s="93">
        <f>M65+M66+M67+M75+M77+M79</f>
        <v>0</v>
      </c>
      <c r="N64" s="97">
        <f>N65</f>
        <v>2753.9011299999997</v>
      </c>
      <c r="O64" s="97">
        <f>O65</f>
        <v>2753.9011299999997</v>
      </c>
      <c r="P64" s="99">
        <f t="shared" si="17"/>
        <v>40632.756130000002</v>
      </c>
      <c r="Q64" s="13"/>
    </row>
    <row r="65" spans="1:18" s="3" customFormat="1" ht="30" x14ac:dyDescent="0.3">
      <c r="A65" s="67" t="s">
        <v>111</v>
      </c>
      <c r="B65" s="81">
        <v>1000</v>
      </c>
      <c r="C65" s="49"/>
      <c r="D65" s="45" t="s">
        <v>47</v>
      </c>
      <c r="E65" s="80">
        <f>E66+E67+E75+E77+E79+E80+E68+E81+E74+E78+E82+E89</f>
        <v>37404.105000000003</v>
      </c>
      <c r="F65" s="80">
        <f t="shared" ref="F65:H65" si="18">F66+F67+F75+F77+F79+F80+F68+F81+F74+F78+F82</f>
        <v>37404.105000000003</v>
      </c>
      <c r="G65" s="80">
        <f t="shared" si="18"/>
        <v>25130.622999999996</v>
      </c>
      <c r="H65" s="80">
        <f t="shared" si="18"/>
        <v>3042.8240000000005</v>
      </c>
      <c r="I65" s="88">
        <v>0</v>
      </c>
      <c r="J65" s="87">
        <f>J66+J67+J75+J77+J79+J80+J68+J81+J74+J78+J82+J89</f>
        <v>3228.6511299999997</v>
      </c>
      <c r="K65" s="80">
        <f>K66+K67+K75+K77+K79+K80+K68+K81+K74+K78+K82+K89</f>
        <v>474.75</v>
      </c>
      <c r="L65" s="88">
        <v>0</v>
      </c>
      <c r="M65" s="88">
        <v>0</v>
      </c>
      <c r="N65" s="87">
        <f>N66+N67+N75+N77+N79+N80+N68+N81+N74+N78+N82+N89</f>
        <v>2753.9011299999997</v>
      </c>
      <c r="O65" s="87">
        <f>O66+O67+O75+O77+O79+O80+O68+O81+O74+O78+O82+O89</f>
        <v>2753.9011299999997</v>
      </c>
      <c r="P65" s="87">
        <f>P66+P67+P75+P77+P79+P80+P68+P81+P74+P78+P82+P89</f>
        <v>40632.756130000002</v>
      </c>
      <c r="Q65" s="13"/>
    </row>
    <row r="66" spans="1:18" s="3" customFormat="1" ht="45" x14ac:dyDescent="0.3">
      <c r="A66" s="50" t="s">
        <v>85</v>
      </c>
      <c r="B66" s="50" t="s">
        <v>86</v>
      </c>
      <c r="C66" s="50" t="s">
        <v>10</v>
      </c>
      <c r="D66" s="45" t="s">
        <v>156</v>
      </c>
      <c r="E66" s="80">
        <f>F66</f>
        <v>378.15299999999996</v>
      </c>
      <c r="F66" s="80">
        <f>386.846-69.101+3.445+23.565+17.517+7.808+8.073</f>
        <v>378.15299999999996</v>
      </c>
      <c r="G66" s="88">
        <f>311.038-56.64+19.315+13.883+6.4+6.618</f>
        <v>300.61399999999998</v>
      </c>
      <c r="H66" s="88">
        <v>0</v>
      </c>
      <c r="I66" s="88">
        <v>0</v>
      </c>
      <c r="J66" s="88">
        <f>N66</f>
        <v>8</v>
      </c>
      <c r="K66" s="88">
        <v>0</v>
      </c>
      <c r="L66" s="88">
        <v>0</v>
      </c>
      <c r="M66" s="88">
        <v>0</v>
      </c>
      <c r="N66" s="88">
        <v>8</v>
      </c>
      <c r="O66" s="88">
        <f>N66</f>
        <v>8</v>
      </c>
      <c r="P66" s="88">
        <f t="shared" ref="P66:P81" si="19">E66+J66</f>
        <v>386.15299999999996</v>
      </c>
      <c r="Q66" s="13"/>
    </row>
    <row r="67" spans="1:18" s="3" customFormat="1" ht="18.75" x14ac:dyDescent="0.3">
      <c r="A67" s="50" t="s">
        <v>87</v>
      </c>
      <c r="B67" s="50" t="s">
        <v>28</v>
      </c>
      <c r="C67" s="50" t="s">
        <v>15</v>
      </c>
      <c r="D67" s="45" t="s">
        <v>112</v>
      </c>
      <c r="E67" s="80">
        <f>F67</f>
        <v>7520.9640000000009</v>
      </c>
      <c r="F67" s="80">
        <f>7224.911+1.63+145.953+24.025+13.395+66.765+67.857-47.652+24.08</f>
        <v>7520.9640000000009</v>
      </c>
      <c r="G67" s="88">
        <f>4510.151+25.234-104.015</f>
        <v>4431.37</v>
      </c>
      <c r="H67" s="88">
        <v>848.96500000000003</v>
      </c>
      <c r="I67" s="88">
        <v>0</v>
      </c>
      <c r="J67" s="88">
        <f>K67+N67</f>
        <v>682.53</v>
      </c>
      <c r="K67" s="88">
        <v>474.75</v>
      </c>
      <c r="L67" s="88">
        <v>0</v>
      </c>
      <c r="M67" s="88">
        <v>0</v>
      </c>
      <c r="N67" s="88">
        <f>O67</f>
        <v>207.78</v>
      </c>
      <c r="O67" s="88">
        <f>11.232+39.24+25.713+131.595</f>
        <v>207.78</v>
      </c>
      <c r="P67" s="88">
        <f t="shared" si="19"/>
        <v>8203.4940000000006</v>
      </c>
      <c r="Q67" s="13"/>
    </row>
    <row r="68" spans="1:18" s="3" customFormat="1" ht="75.75" customHeight="1" x14ac:dyDescent="0.3">
      <c r="A68" s="50" t="s">
        <v>88</v>
      </c>
      <c r="B68" s="50" t="s">
        <v>44</v>
      </c>
      <c r="C68" s="50" t="s">
        <v>45</v>
      </c>
      <c r="D68" s="45" t="s">
        <v>89</v>
      </c>
      <c r="E68" s="80">
        <f>F68</f>
        <v>24692.437999999998</v>
      </c>
      <c r="F68" s="80">
        <f>23978.261+208.164+7.299+83.55+50.396+102.984+110.184+32.284+47.453+9.762+30.66+31.441</f>
        <v>24692.437999999998</v>
      </c>
      <c r="G68" s="88">
        <v>17002.599999999999</v>
      </c>
      <c r="H68" s="88">
        <v>2005.587</v>
      </c>
      <c r="I68" s="88">
        <v>0</v>
      </c>
      <c r="J68" s="88">
        <f>N68</f>
        <v>917.95999999999992</v>
      </c>
      <c r="K68" s="88">
        <v>0</v>
      </c>
      <c r="L68" s="88">
        <v>0</v>
      </c>
      <c r="M68" s="88">
        <v>0</v>
      </c>
      <c r="N68" s="88">
        <f>O68</f>
        <v>917.95999999999992</v>
      </c>
      <c r="O68" s="88">
        <f>15.612+290.19913+30.26987+32.94+296.662+109.226+130.45+12.601</f>
        <v>917.95999999999992</v>
      </c>
      <c r="P68" s="88">
        <f>E68+J68</f>
        <v>25610.397999999997</v>
      </c>
      <c r="Q68" s="13">
        <f>O12+O65</f>
        <v>7704.749130000002</v>
      </c>
      <c r="R68" s="116"/>
    </row>
    <row r="69" spans="1:18" s="3" customFormat="1" ht="16.5" customHeight="1" x14ac:dyDescent="0.3">
      <c r="A69" s="50"/>
      <c r="B69" s="50"/>
      <c r="C69" s="50"/>
      <c r="D69" s="45" t="s">
        <v>135</v>
      </c>
      <c r="E69" s="80"/>
      <c r="F69" s="80"/>
      <c r="G69" s="88"/>
      <c r="H69" s="88"/>
      <c r="I69" s="88"/>
      <c r="J69" s="88"/>
      <c r="K69" s="88"/>
      <c r="L69" s="88"/>
      <c r="M69" s="88"/>
      <c r="N69" s="88"/>
      <c r="O69" s="88"/>
      <c r="P69" s="100"/>
      <c r="Q69" s="13"/>
    </row>
    <row r="70" spans="1:18" s="3" customFormat="1" ht="34.5" customHeight="1" x14ac:dyDescent="0.3">
      <c r="A70" s="50"/>
      <c r="B70" s="50"/>
      <c r="C70" s="50"/>
      <c r="D70" s="44" t="s">
        <v>48</v>
      </c>
      <c r="E70" s="80">
        <f>F70</f>
        <v>16725.3</v>
      </c>
      <c r="F70" s="80">
        <v>16725.3</v>
      </c>
      <c r="G70" s="88">
        <v>13709.263000000001</v>
      </c>
      <c r="H70" s="88">
        <v>0</v>
      </c>
      <c r="I70" s="88">
        <v>0</v>
      </c>
      <c r="J70" s="88">
        <f t="shared" ref="J70:J71" si="20">N70</f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f t="shared" ref="P70:P72" si="21">E70+J70</f>
        <v>16725.3</v>
      </c>
      <c r="Q70" s="13"/>
    </row>
    <row r="71" spans="1:18" s="3" customFormat="1" ht="74.25" customHeight="1" x14ac:dyDescent="0.3">
      <c r="A71" s="50"/>
      <c r="B71" s="50"/>
      <c r="C71" s="75"/>
      <c r="D71" s="45" t="s">
        <v>136</v>
      </c>
      <c r="E71" s="80">
        <f t="shared" ref="E71" si="22">F71</f>
        <v>4846.9740000000002</v>
      </c>
      <c r="F71" s="80">
        <v>4846.9740000000002</v>
      </c>
      <c r="G71" s="88">
        <v>3293.337</v>
      </c>
      <c r="H71" s="88">
        <v>0</v>
      </c>
      <c r="I71" s="88">
        <v>0</v>
      </c>
      <c r="J71" s="88">
        <f t="shared" si="20"/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f t="shared" si="21"/>
        <v>4846.9740000000002</v>
      </c>
      <c r="Q71" s="13"/>
    </row>
    <row r="72" spans="1:18" s="3" customFormat="1" ht="62.25" customHeight="1" x14ac:dyDescent="0.3">
      <c r="A72" s="50"/>
      <c r="B72" s="50"/>
      <c r="C72" s="75"/>
      <c r="D72" s="45" t="s">
        <v>197</v>
      </c>
      <c r="E72" s="88">
        <v>0</v>
      </c>
      <c r="F72" s="88">
        <v>0</v>
      </c>
      <c r="G72" s="88">
        <f t="shared" ref="G72" si="23">K72</f>
        <v>0</v>
      </c>
      <c r="H72" s="88">
        <v>0</v>
      </c>
      <c r="I72" s="88">
        <v>0</v>
      </c>
      <c r="J72" s="88">
        <f>K72+N72</f>
        <v>59.603999999999999</v>
      </c>
      <c r="K72" s="88">
        <v>0</v>
      </c>
      <c r="L72" s="88">
        <v>0</v>
      </c>
      <c r="M72" s="88">
        <v>0</v>
      </c>
      <c r="N72" s="88">
        <v>59.603999999999999</v>
      </c>
      <c r="O72" s="88">
        <v>59.603999999999999</v>
      </c>
      <c r="P72" s="88">
        <f t="shared" si="21"/>
        <v>59.603999999999999</v>
      </c>
      <c r="Q72" s="13"/>
    </row>
    <row r="73" spans="1:18" s="3" customFormat="1" ht="77.25" customHeight="1" x14ac:dyDescent="0.3">
      <c r="A73" s="50"/>
      <c r="B73" s="50"/>
      <c r="C73" s="75"/>
      <c r="D73" s="45" t="s">
        <v>198</v>
      </c>
      <c r="E73" s="88">
        <f>F73</f>
        <v>9.4410000000000007</v>
      </c>
      <c r="F73" s="88">
        <v>9.4410000000000007</v>
      </c>
      <c r="G73" s="88">
        <f t="shared" ref="G73" si="24">K73</f>
        <v>0</v>
      </c>
      <c r="H73" s="88">
        <v>0</v>
      </c>
      <c r="I73" s="88">
        <v>0</v>
      </c>
      <c r="J73" s="88">
        <f>N73</f>
        <v>240.67099999999999</v>
      </c>
      <c r="K73" s="88">
        <v>0</v>
      </c>
      <c r="L73" s="88">
        <v>0</v>
      </c>
      <c r="M73" s="88">
        <v>0</v>
      </c>
      <c r="N73" s="88">
        <v>240.67099999999999</v>
      </c>
      <c r="O73" s="88">
        <f>N73</f>
        <v>240.67099999999999</v>
      </c>
      <c r="P73" s="88">
        <f>E73+J73</f>
        <v>250.11199999999999</v>
      </c>
      <c r="Q73" s="13"/>
    </row>
    <row r="74" spans="1:18" s="3" customFormat="1" ht="65.25" customHeight="1" x14ac:dyDescent="0.3">
      <c r="A74" s="50" t="s">
        <v>90</v>
      </c>
      <c r="B74" s="50" t="s">
        <v>91</v>
      </c>
      <c r="C74" s="50" t="s">
        <v>46</v>
      </c>
      <c r="D74" s="52" t="s">
        <v>92</v>
      </c>
      <c r="E74" s="80">
        <f>F74</f>
        <v>1492.2560000000001</v>
      </c>
      <c r="F74" s="80">
        <f>1480.652+1.078+10.48+0.046</f>
        <v>1492.2560000000001</v>
      </c>
      <c r="G74" s="88">
        <f>1192.958-7.287</f>
        <v>1185.671</v>
      </c>
      <c r="H74" s="88">
        <f>22.034+12.88</f>
        <v>34.914000000000001</v>
      </c>
      <c r="I74" s="88">
        <v>0</v>
      </c>
      <c r="J74" s="88">
        <f>N74</f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f>E74+J74</f>
        <v>1492.2560000000001</v>
      </c>
      <c r="Q74" s="13"/>
    </row>
    <row r="75" spans="1:18" s="3" customFormat="1" ht="30" x14ac:dyDescent="0.3">
      <c r="A75" s="50" t="s">
        <v>99</v>
      </c>
      <c r="B75" s="50" t="s">
        <v>93</v>
      </c>
      <c r="C75" s="50" t="s">
        <v>13</v>
      </c>
      <c r="D75" s="45" t="s">
        <v>94</v>
      </c>
      <c r="E75" s="80">
        <f>F75</f>
        <v>486.5329999999999</v>
      </c>
      <c r="F75" s="80">
        <f>370.097+69.101+34.16+1.078+12.097</f>
        <v>486.5329999999999</v>
      </c>
      <c r="G75" s="88">
        <f>297.309+56.64+28+9.915</f>
        <v>391.86400000000003</v>
      </c>
      <c r="H75" s="88">
        <v>0</v>
      </c>
      <c r="I75" s="88">
        <v>0</v>
      </c>
      <c r="J75" s="88">
        <f>N75</f>
        <v>24</v>
      </c>
      <c r="K75" s="88">
        <v>0</v>
      </c>
      <c r="L75" s="88">
        <v>0</v>
      </c>
      <c r="M75" s="88">
        <v>0</v>
      </c>
      <c r="N75" s="88">
        <f>O75</f>
        <v>24</v>
      </c>
      <c r="O75" s="88">
        <v>24</v>
      </c>
      <c r="P75" s="88">
        <f t="shared" si="19"/>
        <v>510.5329999999999</v>
      </c>
      <c r="Q75" s="13"/>
    </row>
    <row r="76" spans="1:18" s="3" customFormat="1" ht="28.5" x14ac:dyDescent="0.3">
      <c r="A76" s="49" t="s">
        <v>113</v>
      </c>
      <c r="B76" s="49" t="s">
        <v>114</v>
      </c>
      <c r="C76" s="49"/>
      <c r="D76" s="46" t="s">
        <v>115</v>
      </c>
      <c r="E76" s="79">
        <f>E77+E78</f>
        <v>1118.7429999999999</v>
      </c>
      <c r="F76" s="79">
        <f>F77+F78</f>
        <v>1118.7429999999999</v>
      </c>
      <c r="G76" s="79">
        <f t="shared" ref="G76" si="25">G77</f>
        <v>847.67899999999997</v>
      </c>
      <c r="H76" s="93">
        <v>0</v>
      </c>
      <c r="I76" s="93">
        <v>0</v>
      </c>
      <c r="J76" s="93">
        <f>O76</f>
        <v>39.14</v>
      </c>
      <c r="K76" s="93">
        <v>0</v>
      </c>
      <c r="L76" s="93">
        <v>0</v>
      </c>
      <c r="M76" s="93">
        <v>0</v>
      </c>
      <c r="N76" s="93">
        <f>O76</f>
        <v>39.14</v>
      </c>
      <c r="O76" s="93">
        <f>O77</f>
        <v>39.14</v>
      </c>
      <c r="P76" s="79">
        <f>E76+J76</f>
        <v>1157.883</v>
      </c>
      <c r="Q76" s="13"/>
    </row>
    <row r="77" spans="1:18" s="3" customFormat="1" ht="31.5" x14ac:dyDescent="0.3">
      <c r="A77" s="50" t="s">
        <v>95</v>
      </c>
      <c r="B77" s="50" t="s">
        <v>96</v>
      </c>
      <c r="C77" s="50" t="s">
        <v>13</v>
      </c>
      <c r="D77" s="52" t="s">
        <v>97</v>
      </c>
      <c r="E77" s="80">
        <f>F77</f>
        <v>1102.826</v>
      </c>
      <c r="F77" s="80">
        <f>802.525+83.836+24.451+71.646+3.722+4.08+112.566</f>
        <v>1102.826</v>
      </c>
      <c r="G77" s="88">
        <f>643.676+59.741+51.8+92.462</f>
        <v>847.67899999999997</v>
      </c>
      <c r="H77" s="88">
        <v>0</v>
      </c>
      <c r="I77" s="88">
        <v>0</v>
      </c>
      <c r="J77" s="88">
        <f>N77</f>
        <v>39.14</v>
      </c>
      <c r="K77" s="88">
        <v>0</v>
      </c>
      <c r="L77" s="88">
        <v>0</v>
      </c>
      <c r="M77" s="88">
        <v>0</v>
      </c>
      <c r="N77" s="88">
        <f>20.1+11.04+8</f>
        <v>39.14</v>
      </c>
      <c r="O77" s="88">
        <f>N77</f>
        <v>39.14</v>
      </c>
      <c r="P77" s="88">
        <f t="shared" si="19"/>
        <v>1141.9660000000001</v>
      </c>
      <c r="Q77" s="13"/>
    </row>
    <row r="78" spans="1:18" s="3" customFormat="1" ht="18.75" x14ac:dyDescent="0.3">
      <c r="A78" s="50" t="s">
        <v>147</v>
      </c>
      <c r="B78" s="50" t="s">
        <v>148</v>
      </c>
      <c r="C78" s="50" t="s">
        <v>13</v>
      </c>
      <c r="D78" s="52" t="s">
        <v>149</v>
      </c>
      <c r="E78" s="80">
        <f>F78</f>
        <v>15.917000000000002</v>
      </c>
      <c r="F78" s="80">
        <f>9.05+6.867</f>
        <v>15.917000000000002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f>E78+J78</f>
        <v>15.917000000000002</v>
      </c>
      <c r="Q78" s="13"/>
    </row>
    <row r="79" spans="1:18" s="3" customFormat="1" ht="80.25" customHeight="1" x14ac:dyDescent="0.3">
      <c r="A79" s="50" t="s">
        <v>98</v>
      </c>
      <c r="B79" s="50" t="s">
        <v>101</v>
      </c>
      <c r="C79" s="50" t="s">
        <v>100</v>
      </c>
      <c r="D79" s="52" t="s">
        <v>102</v>
      </c>
      <c r="E79" s="80">
        <f t="shared" ref="E79:E80" si="26">F79</f>
        <v>45</v>
      </c>
      <c r="F79" s="80">
        <f>9+36</f>
        <v>45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f t="shared" si="19"/>
        <v>45</v>
      </c>
      <c r="Q79" s="13"/>
    </row>
    <row r="80" spans="1:18" s="3" customFormat="1" ht="18.75" x14ac:dyDescent="0.3">
      <c r="A80" s="50" t="s">
        <v>103</v>
      </c>
      <c r="B80" s="50" t="s">
        <v>104</v>
      </c>
      <c r="C80" s="50" t="s">
        <v>105</v>
      </c>
      <c r="D80" s="52" t="s">
        <v>106</v>
      </c>
      <c r="E80" s="80">
        <f t="shared" si="26"/>
        <v>279.02299999999997</v>
      </c>
      <c r="F80" s="80">
        <f>264.698+0.75+13.575</f>
        <v>279.02299999999997</v>
      </c>
      <c r="G80" s="88">
        <f>206.172+10.747</f>
        <v>216.91899999999998</v>
      </c>
      <c r="H80" s="88">
        <v>5.1680000000000001</v>
      </c>
      <c r="I80" s="88">
        <v>0</v>
      </c>
      <c r="J80" s="88">
        <f>K80+N80</f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f t="shared" si="19"/>
        <v>279.02299999999997</v>
      </c>
      <c r="Q80" s="13"/>
    </row>
    <row r="81" spans="1:17" s="3" customFormat="1" ht="47.25" x14ac:dyDescent="0.3">
      <c r="A81" s="50" t="s">
        <v>107</v>
      </c>
      <c r="B81" s="50" t="s">
        <v>108</v>
      </c>
      <c r="C81" s="50" t="s">
        <v>12</v>
      </c>
      <c r="D81" s="52" t="s">
        <v>109</v>
      </c>
      <c r="E81" s="80">
        <f>F81</f>
        <v>1390.9950000000001</v>
      </c>
      <c r="F81" s="80">
        <f>1198.935-10+15+6.101-14.282+87.961-87.72+175.856+19.144</f>
        <v>1390.9950000000001</v>
      </c>
      <c r="G81" s="88">
        <f>854.208-8.403-13.883-6.4-71.616</f>
        <v>753.90599999999995</v>
      </c>
      <c r="H81" s="88">
        <v>148.19</v>
      </c>
      <c r="I81" s="88">
        <v>0</v>
      </c>
      <c r="J81" s="88">
        <f>K81+N81</f>
        <v>991.23100000000011</v>
      </c>
      <c r="K81" s="88">
        <v>0</v>
      </c>
      <c r="L81" s="88">
        <v>0</v>
      </c>
      <c r="M81" s="88">
        <v>0</v>
      </c>
      <c r="N81" s="88">
        <f>O81</f>
        <v>991.23100000000011</v>
      </c>
      <c r="O81" s="88">
        <f>23-13+307.821+5.348+75.6+604.623-12.161</f>
        <v>991.23100000000011</v>
      </c>
      <c r="P81" s="88">
        <f t="shared" si="19"/>
        <v>2382.2260000000001</v>
      </c>
      <c r="Q81" s="13"/>
    </row>
    <row r="82" spans="1:17" s="3" customFormat="1" ht="18.75" x14ac:dyDescent="0.3">
      <c r="A82" s="49" t="s">
        <v>150</v>
      </c>
      <c r="B82" s="49" t="s">
        <v>151</v>
      </c>
      <c r="C82" s="49"/>
      <c r="D82" s="86" t="s">
        <v>152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7">
        <f>J86+J83</f>
        <v>565.79012999999998</v>
      </c>
      <c r="K82" s="93">
        <v>0</v>
      </c>
      <c r="L82" s="93">
        <v>0</v>
      </c>
      <c r="M82" s="93">
        <v>0</v>
      </c>
      <c r="N82" s="97">
        <f>N86+N83</f>
        <v>565.79012999999998</v>
      </c>
      <c r="O82" s="97">
        <f>O86+O83</f>
        <v>565.79012999999998</v>
      </c>
      <c r="P82" s="97">
        <f>P86+P83</f>
        <v>565.79012999999998</v>
      </c>
      <c r="Q82" s="13"/>
    </row>
    <row r="83" spans="1:17" s="3" customFormat="1" ht="47.25" x14ac:dyDescent="0.3">
      <c r="A83" s="50" t="s">
        <v>165</v>
      </c>
      <c r="B83" s="50" t="s">
        <v>160</v>
      </c>
      <c r="C83" s="50" t="s">
        <v>146</v>
      </c>
      <c r="D83" s="27" t="s">
        <v>161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f>K83+N83</f>
        <v>61.558999999999997</v>
      </c>
      <c r="K83" s="88">
        <v>0</v>
      </c>
      <c r="L83" s="88">
        <v>0</v>
      </c>
      <c r="M83" s="88">
        <v>0</v>
      </c>
      <c r="N83" s="88">
        <v>61.558999999999997</v>
      </c>
      <c r="O83" s="88">
        <v>61.558999999999997</v>
      </c>
      <c r="P83" s="88">
        <f>E83+J83</f>
        <v>61.558999999999997</v>
      </c>
      <c r="Q83" s="13"/>
    </row>
    <row r="84" spans="1:17" s="3" customFormat="1" ht="18.75" x14ac:dyDescent="0.3">
      <c r="A84" s="50"/>
      <c r="B84" s="50"/>
      <c r="C84" s="50"/>
      <c r="D84" s="45" t="s">
        <v>135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13"/>
    </row>
    <row r="85" spans="1:17" s="3" customFormat="1" ht="45" x14ac:dyDescent="0.3">
      <c r="A85" s="50"/>
      <c r="B85" s="50"/>
      <c r="C85" s="50"/>
      <c r="D85" s="45" t="s">
        <v>203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f>N85</f>
        <v>61.558999999999997</v>
      </c>
      <c r="K85" s="88">
        <v>0</v>
      </c>
      <c r="L85" s="88">
        <v>0</v>
      </c>
      <c r="M85" s="88">
        <v>0</v>
      </c>
      <c r="N85" s="88">
        <v>61.558999999999997</v>
      </c>
      <c r="O85" s="88">
        <f>N85</f>
        <v>61.558999999999997</v>
      </c>
      <c r="P85" s="88">
        <f>E85+J85</f>
        <v>61.558999999999997</v>
      </c>
      <c r="Q85" s="13"/>
    </row>
    <row r="86" spans="1:17" s="3" customFormat="1" ht="63" x14ac:dyDescent="0.3">
      <c r="A86" s="50" t="s">
        <v>157</v>
      </c>
      <c r="B86" s="50" t="s">
        <v>153</v>
      </c>
      <c r="C86" s="50" t="s">
        <v>146</v>
      </c>
      <c r="D86" s="52" t="s">
        <v>154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100">
        <f>N86</f>
        <v>504.23113000000001</v>
      </c>
      <c r="K86" s="88">
        <v>0</v>
      </c>
      <c r="L86" s="88">
        <v>0</v>
      </c>
      <c r="M86" s="88">
        <v>0</v>
      </c>
      <c r="N86" s="100">
        <f>88.91613+207.76+207.555</f>
        <v>504.23113000000001</v>
      </c>
      <c r="O86" s="100">
        <f>N86</f>
        <v>504.23113000000001</v>
      </c>
      <c r="P86" s="100">
        <f>E86+J86</f>
        <v>504.23113000000001</v>
      </c>
      <c r="Q86" s="13"/>
    </row>
    <row r="87" spans="1:17" s="3" customFormat="1" ht="18.75" x14ac:dyDescent="0.3">
      <c r="A87" s="50"/>
      <c r="B87" s="50"/>
      <c r="C87" s="50"/>
      <c r="D87" s="45" t="s">
        <v>135</v>
      </c>
      <c r="E87" s="88"/>
      <c r="F87" s="88"/>
      <c r="G87" s="88"/>
      <c r="H87" s="88"/>
      <c r="I87" s="88"/>
      <c r="J87" s="100"/>
      <c r="K87" s="88"/>
      <c r="L87" s="88"/>
      <c r="M87" s="88"/>
      <c r="N87" s="100"/>
      <c r="O87" s="100"/>
      <c r="P87" s="100"/>
      <c r="Q87" s="13"/>
    </row>
    <row r="88" spans="1:17" s="3" customFormat="1" ht="60" x14ac:dyDescent="0.3">
      <c r="A88" s="50"/>
      <c r="B88" s="50"/>
      <c r="C88" s="50"/>
      <c r="D88" s="117" t="s">
        <v>202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f>N88</f>
        <v>401.5</v>
      </c>
      <c r="K88" s="88">
        <v>0</v>
      </c>
      <c r="L88" s="88">
        <v>0</v>
      </c>
      <c r="M88" s="88">
        <v>0</v>
      </c>
      <c r="N88" s="88">
        <f>196+205.5</f>
        <v>401.5</v>
      </c>
      <c r="O88" s="88">
        <f>N88</f>
        <v>401.5</v>
      </c>
      <c r="P88" s="88">
        <f>E88+J88</f>
        <v>401.5</v>
      </c>
      <c r="Q88" s="13"/>
    </row>
    <row r="89" spans="1:17" s="3" customFormat="1" ht="18.75" x14ac:dyDescent="0.3">
      <c r="A89" s="39" t="s">
        <v>195</v>
      </c>
      <c r="B89" s="112" t="s">
        <v>180</v>
      </c>
      <c r="C89" s="112"/>
      <c r="D89" s="40" t="s">
        <v>181</v>
      </c>
      <c r="E89" s="93">
        <f>E90</f>
        <v>0</v>
      </c>
      <c r="F89" s="93">
        <f t="shared" ref="F89:P89" si="27">F90</f>
        <v>0</v>
      </c>
      <c r="G89" s="93">
        <f t="shared" si="27"/>
        <v>0</v>
      </c>
      <c r="H89" s="93">
        <f t="shared" si="27"/>
        <v>0</v>
      </c>
      <c r="I89" s="93">
        <f t="shared" si="27"/>
        <v>0</v>
      </c>
      <c r="J89" s="93">
        <f t="shared" si="27"/>
        <v>0</v>
      </c>
      <c r="K89" s="93">
        <f t="shared" si="27"/>
        <v>0</v>
      </c>
      <c r="L89" s="93">
        <f t="shared" si="27"/>
        <v>0</v>
      </c>
      <c r="M89" s="93">
        <f t="shared" si="27"/>
        <v>0</v>
      </c>
      <c r="N89" s="93">
        <f t="shared" si="27"/>
        <v>0</v>
      </c>
      <c r="O89" s="93">
        <f t="shared" si="27"/>
        <v>0</v>
      </c>
      <c r="P89" s="93">
        <f t="shared" si="27"/>
        <v>0</v>
      </c>
      <c r="Q89" s="13"/>
    </row>
    <row r="90" spans="1:17" s="3" customFormat="1" ht="141.75" x14ac:dyDescent="0.3">
      <c r="A90" s="26" t="s">
        <v>196</v>
      </c>
      <c r="B90" s="111" t="s">
        <v>183</v>
      </c>
      <c r="C90" s="111" t="s">
        <v>146</v>
      </c>
      <c r="D90" s="27" t="s">
        <v>184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f>K90+N90</f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f>E90+J90</f>
        <v>0</v>
      </c>
      <c r="Q90" s="13"/>
    </row>
    <row r="91" spans="1:17" ht="18.75" x14ac:dyDescent="0.2">
      <c r="A91" s="23"/>
      <c r="B91" s="30"/>
      <c r="C91" s="30"/>
      <c r="D91" s="25" t="s">
        <v>3</v>
      </c>
      <c r="E91" s="91">
        <f>E13+E20+E23+E25+E43+E47+E51+E64+E63+E30+E38+E82+E33+E45+E28+E31+E18</f>
        <v>59235.764999999992</v>
      </c>
      <c r="F91" s="91">
        <f>F13+F20+F23+F25+F43+F47+F51+F64+F63+F30+F38+F82+F33+F45+F28+F18</f>
        <v>59106.847999999998</v>
      </c>
      <c r="G91" s="91">
        <f>G13+G20+G23+G25+G43+G47+G51+G64+G63+G30+G38+G82+G33+G45+G28</f>
        <v>29495.642999999996</v>
      </c>
      <c r="H91" s="91">
        <f>H13+H20+H23+H25+H43+H47+H51+H64+H63+H30+H38+H82+H33+H45+H28</f>
        <v>3615.7140000000009</v>
      </c>
      <c r="I91" s="91">
        <f>I13+I20+I23+I25+I43+I47+I51+I64+I63+I30+I38+I82+I33+I45+I28</f>
        <v>128.91699999999997</v>
      </c>
      <c r="J91" s="101">
        <f>J13+J20+J23+J25+J28+J30+J31+J33+J38+J39+J41+J43+J45+J47+J51+J63+J64</f>
        <v>8992.1911300000011</v>
      </c>
      <c r="K91" s="91">
        <f>K13+K20+K23+K25+K28+K30+K31+K33+K38+K39+K41+K43+K45+K47+K51+K63+K64</f>
        <v>1150.807</v>
      </c>
      <c r="L91" s="88">
        <v>0</v>
      </c>
      <c r="M91" s="88">
        <v>0</v>
      </c>
      <c r="N91" s="102">
        <f>N13+N20+N23+N25+N28+N30+N31+N33+N38+N39+N41+N43+N45+N47+N51+N63+N64</f>
        <v>7841.3841300000022</v>
      </c>
      <c r="O91" s="102">
        <f>O13+O20+O23+O25+O28+O30+O31+O33+O38+O39+O41+O43+O45+O47+O51+O63+O64</f>
        <v>7704.749130000002</v>
      </c>
      <c r="P91" s="101">
        <f>P12+P64</f>
        <v>68227.956130000006</v>
      </c>
      <c r="Q91" s="11">
        <f>J91+E91</f>
        <v>68227.956129999991</v>
      </c>
    </row>
    <row r="92" spans="1:17" ht="30" x14ac:dyDescent="0.2">
      <c r="A92" s="23"/>
      <c r="B92" s="30"/>
      <c r="C92" s="30"/>
      <c r="D92" s="76" t="s">
        <v>42</v>
      </c>
      <c r="E92" s="103">
        <f>F92</f>
        <v>26455</v>
      </c>
      <c r="F92" s="103">
        <v>26455</v>
      </c>
      <c r="G92" s="88">
        <v>0</v>
      </c>
      <c r="H92" s="88">
        <v>0</v>
      </c>
      <c r="I92" s="88">
        <v>0</v>
      </c>
      <c r="J92" s="88">
        <f>N92+K92</f>
        <v>3232.8</v>
      </c>
      <c r="K92" s="88">
        <v>0</v>
      </c>
      <c r="L92" s="88">
        <v>0</v>
      </c>
      <c r="M92" s="88">
        <v>0</v>
      </c>
      <c r="N92" s="88">
        <f>N36+N85+N88</f>
        <v>3232.8</v>
      </c>
      <c r="O92" s="88">
        <f>N92</f>
        <v>3232.8</v>
      </c>
      <c r="P92" s="108">
        <f>E92+J92</f>
        <v>29687.8</v>
      </c>
      <c r="Q92" s="11"/>
    </row>
    <row r="93" spans="1:17" ht="75" customHeight="1" x14ac:dyDescent="0.2">
      <c r="A93" s="23"/>
      <c r="B93" s="30"/>
      <c r="C93" s="30"/>
      <c r="D93" s="76" t="s">
        <v>168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100">
        <f>N93</f>
        <v>79.580129999999997</v>
      </c>
      <c r="K93" s="88">
        <v>0</v>
      </c>
      <c r="L93" s="88">
        <v>0</v>
      </c>
      <c r="M93" s="88">
        <v>0</v>
      </c>
      <c r="N93" s="100">
        <v>79.580129999999997</v>
      </c>
      <c r="O93" s="100">
        <f>N93</f>
        <v>79.580129999999997</v>
      </c>
      <c r="P93" s="104">
        <f>E93+J93</f>
        <v>79.580129999999997</v>
      </c>
      <c r="Q93" s="11"/>
    </row>
    <row r="94" spans="1:17" ht="30" x14ac:dyDescent="0.2">
      <c r="A94" s="23"/>
      <c r="B94" s="30"/>
      <c r="C94" s="30"/>
      <c r="D94" s="76" t="s">
        <v>49</v>
      </c>
      <c r="E94" s="103">
        <f>F94</f>
        <v>5283</v>
      </c>
      <c r="F94" s="88">
        <f>E48+E71</f>
        <v>5283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103">
        <f>E94</f>
        <v>5283</v>
      </c>
      <c r="Q94" s="11"/>
    </row>
    <row r="95" spans="1:17" ht="12" customHeight="1" x14ac:dyDescent="0.2">
      <c r="A95" s="82"/>
      <c r="B95" s="83"/>
      <c r="C95" s="83"/>
      <c r="D95" s="105"/>
      <c r="E95" s="84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4"/>
      <c r="Q95" s="11"/>
    </row>
    <row r="96" spans="1:17" ht="18.75" customHeight="1" x14ac:dyDescent="0.3">
      <c r="A96" s="123" t="s">
        <v>204</v>
      </c>
      <c r="B96" s="123"/>
      <c r="C96" s="123"/>
      <c r="D96" s="123"/>
      <c r="E96" s="21"/>
      <c r="F96" s="131" t="s">
        <v>205</v>
      </c>
      <c r="G96" s="131"/>
      <c r="H96" s="21"/>
      <c r="I96" s="8"/>
      <c r="J96" s="33"/>
      <c r="K96" s="33"/>
      <c r="L96" s="33"/>
      <c r="M96" s="34"/>
      <c r="N96" s="41"/>
      <c r="O96" s="36"/>
      <c r="P96" s="37"/>
      <c r="Q96" s="11"/>
    </row>
    <row r="97" spans="1:17" ht="15" customHeight="1" x14ac:dyDescent="0.3">
      <c r="A97" s="65"/>
      <c r="B97" s="65"/>
      <c r="C97" s="31"/>
      <c r="D97" s="32"/>
      <c r="E97" s="21"/>
      <c r="F97" s="66"/>
      <c r="G97" s="66"/>
      <c r="H97" s="21"/>
      <c r="I97" s="8"/>
      <c r="J97" s="33"/>
      <c r="K97" s="33"/>
      <c r="L97" s="33"/>
      <c r="M97" s="34"/>
      <c r="N97" s="41"/>
      <c r="O97" s="36"/>
      <c r="P97" s="37"/>
      <c r="Q97" s="11"/>
    </row>
    <row r="98" spans="1:17" ht="20.25" customHeight="1" x14ac:dyDescent="0.3">
      <c r="A98" s="123" t="s">
        <v>185</v>
      </c>
      <c r="B98" s="123"/>
      <c r="C98" s="123"/>
      <c r="D98" s="123"/>
      <c r="E98" s="8"/>
      <c r="F98" s="124" t="s">
        <v>187</v>
      </c>
      <c r="G98" s="124"/>
      <c r="H98" s="21"/>
      <c r="I98" s="8"/>
      <c r="J98" s="33"/>
      <c r="K98" s="33"/>
      <c r="L98" s="33"/>
      <c r="M98" s="34"/>
      <c r="N98" s="35"/>
      <c r="O98" s="36"/>
      <c r="P98" s="37"/>
      <c r="Q98" s="11"/>
    </row>
    <row r="99" spans="1:17" ht="15.75" customHeight="1" x14ac:dyDescent="0.3">
      <c r="A99" s="138"/>
      <c r="B99" s="138"/>
      <c r="C99" s="138"/>
      <c r="D99" s="38"/>
      <c r="E99" s="18"/>
      <c r="F99" s="136"/>
      <c r="G99" s="136"/>
      <c r="H99" s="9"/>
      <c r="I99" s="9"/>
      <c r="J99" s="19"/>
      <c r="K99" s="10"/>
      <c r="L99" s="10"/>
      <c r="M99" s="10"/>
      <c r="N99" s="135"/>
      <c r="O99" s="135"/>
      <c r="P99" s="17"/>
      <c r="Q99" s="11"/>
    </row>
    <row r="100" spans="1:17" ht="16.5" customHeight="1" x14ac:dyDescent="0.3">
      <c r="B100" s="15"/>
      <c r="C100" s="15"/>
      <c r="D100" s="8"/>
      <c r="E100" s="18"/>
      <c r="F100" s="18"/>
      <c r="G100" s="9"/>
      <c r="H100" s="9"/>
      <c r="I100" s="9"/>
      <c r="J100" s="19"/>
      <c r="K100" s="10"/>
      <c r="L100" s="10"/>
      <c r="M100" s="10"/>
      <c r="N100" s="22"/>
      <c r="O100" s="22"/>
      <c r="P100" s="17"/>
      <c r="Q100" s="11"/>
    </row>
    <row r="101" spans="1:17" ht="18.75" x14ac:dyDescent="0.3">
      <c r="B101" s="16"/>
      <c r="C101" s="16"/>
      <c r="D101" s="2"/>
      <c r="E101" s="2"/>
      <c r="F101" s="2"/>
      <c r="G101" s="2"/>
      <c r="H101" s="2"/>
      <c r="I101" s="2"/>
      <c r="P101" s="17"/>
    </row>
    <row r="102" spans="1:17" ht="18.75" x14ac:dyDescent="0.3">
      <c r="B102" s="16"/>
      <c r="C102" s="16"/>
      <c r="D102" s="2"/>
      <c r="E102" s="2"/>
      <c r="F102" s="2"/>
      <c r="G102" s="2"/>
      <c r="H102" s="2"/>
      <c r="I102" s="2"/>
      <c r="P102" s="17"/>
    </row>
    <row r="103" spans="1:17" ht="18.75" x14ac:dyDescent="0.3">
      <c r="B103" s="16"/>
      <c r="C103" s="16"/>
      <c r="D103" s="2"/>
      <c r="E103" s="2"/>
      <c r="F103" s="2"/>
      <c r="G103" s="2"/>
      <c r="H103" s="2"/>
      <c r="I103" s="2"/>
      <c r="P103" s="17"/>
    </row>
    <row r="104" spans="1:17" ht="18.75" x14ac:dyDescent="0.3">
      <c r="B104" s="16"/>
      <c r="C104" s="16"/>
      <c r="D104" s="2"/>
      <c r="E104" s="2"/>
      <c r="F104" s="2"/>
      <c r="G104" s="2"/>
      <c r="H104" s="2"/>
      <c r="I104" s="2"/>
      <c r="P104" s="17"/>
    </row>
    <row r="105" spans="1:17" ht="18.75" x14ac:dyDescent="0.3">
      <c r="B105" s="16"/>
      <c r="C105" s="16"/>
      <c r="D105" s="2"/>
      <c r="E105" s="2"/>
      <c r="F105" s="2"/>
      <c r="G105" s="2"/>
      <c r="H105" s="2"/>
      <c r="I105" s="2"/>
      <c r="P105" s="17"/>
    </row>
    <row r="106" spans="1:17" ht="18.75" x14ac:dyDescent="0.3">
      <c r="B106" s="16"/>
      <c r="C106" s="16"/>
      <c r="D106" s="2"/>
      <c r="E106" s="2"/>
      <c r="F106" s="2"/>
      <c r="G106" s="2"/>
      <c r="H106" s="2"/>
      <c r="I106" s="2"/>
      <c r="P106" s="17"/>
    </row>
    <row r="107" spans="1:17" ht="18.75" x14ac:dyDescent="0.3">
      <c r="B107" s="16"/>
      <c r="C107" s="16"/>
      <c r="D107" s="2"/>
      <c r="E107" s="2"/>
      <c r="F107" s="2"/>
      <c r="G107" s="2"/>
      <c r="H107" s="2"/>
      <c r="I107" s="2"/>
      <c r="P107" s="17"/>
    </row>
    <row r="108" spans="1:17" ht="18.75" x14ac:dyDescent="0.3">
      <c r="B108" s="16"/>
      <c r="C108" s="16"/>
      <c r="D108" s="2"/>
      <c r="E108" s="2"/>
      <c r="F108" s="2"/>
      <c r="G108" s="2"/>
      <c r="H108" s="2"/>
      <c r="I108" s="2"/>
      <c r="P108" s="17"/>
    </row>
    <row r="109" spans="1:17" ht="18.75" x14ac:dyDescent="0.3">
      <c r="B109" s="16"/>
      <c r="C109" s="16"/>
      <c r="D109" s="2"/>
      <c r="E109" s="2"/>
      <c r="F109" s="2"/>
      <c r="G109" s="2"/>
      <c r="H109" s="2"/>
      <c r="I109" s="2"/>
      <c r="P109" s="17"/>
    </row>
    <row r="110" spans="1:17" ht="18.75" x14ac:dyDescent="0.3">
      <c r="B110" s="16"/>
      <c r="C110" s="16"/>
      <c r="D110" s="2"/>
      <c r="E110" s="2"/>
      <c r="F110" s="2"/>
      <c r="G110" s="2"/>
      <c r="H110" s="2"/>
      <c r="I110" s="2"/>
      <c r="P110" s="17"/>
    </row>
    <row r="111" spans="1:17" ht="18.75" x14ac:dyDescent="0.3">
      <c r="B111" s="16"/>
      <c r="C111" s="16"/>
      <c r="D111" s="2"/>
      <c r="E111" s="2"/>
      <c r="F111" s="2"/>
      <c r="G111" s="2"/>
      <c r="H111" s="2"/>
      <c r="I111" s="2"/>
      <c r="P111" s="17"/>
    </row>
    <row r="112" spans="1:17" ht="18.75" x14ac:dyDescent="0.3">
      <c r="B112" s="16"/>
      <c r="C112" s="16"/>
      <c r="D112" s="2"/>
      <c r="E112" s="2"/>
      <c r="F112" s="2"/>
      <c r="G112" s="2"/>
      <c r="H112" s="2"/>
      <c r="I112" s="2"/>
      <c r="P112" s="17"/>
    </row>
    <row r="113" spans="2:16" ht="18.75" x14ac:dyDescent="0.3">
      <c r="B113" s="16"/>
      <c r="C113" s="16"/>
      <c r="D113" s="2"/>
      <c r="E113" s="2"/>
      <c r="F113" s="2"/>
      <c r="G113" s="2"/>
      <c r="H113" s="2"/>
      <c r="I113" s="2"/>
      <c r="P113" s="17"/>
    </row>
    <row r="114" spans="2:16" ht="18.75" x14ac:dyDescent="0.3">
      <c r="B114" s="16"/>
      <c r="C114" s="16"/>
      <c r="D114" s="2"/>
      <c r="E114" s="2"/>
      <c r="F114" s="2"/>
      <c r="G114" s="2"/>
      <c r="H114" s="2"/>
      <c r="I114" s="2"/>
      <c r="P114" s="17"/>
    </row>
    <row r="115" spans="2:16" ht="18.75" x14ac:dyDescent="0.2">
      <c r="B115" s="5"/>
      <c r="C115" s="5"/>
      <c r="D115" s="2"/>
      <c r="E115" s="2"/>
      <c r="F115" s="2"/>
      <c r="G115" s="2"/>
      <c r="H115" s="2"/>
      <c r="I115" s="2"/>
      <c r="P115" s="17"/>
    </row>
    <row r="116" spans="2:16" ht="18.75" x14ac:dyDescent="0.2">
      <c r="B116" s="5"/>
      <c r="C116" s="5"/>
      <c r="D116" s="2"/>
      <c r="E116" s="2"/>
      <c r="F116" s="2"/>
      <c r="G116" s="2"/>
      <c r="H116" s="2"/>
      <c r="I116" s="2"/>
      <c r="P116" s="17"/>
    </row>
    <row r="117" spans="2:16" ht="18.75" x14ac:dyDescent="0.2">
      <c r="B117" s="5"/>
      <c r="C117" s="5"/>
      <c r="D117" s="2"/>
      <c r="E117" s="2"/>
      <c r="F117" s="2"/>
      <c r="G117" s="2"/>
      <c r="H117" s="2"/>
      <c r="I117" s="2"/>
      <c r="P117" s="17"/>
    </row>
    <row r="118" spans="2:16" ht="18.75" x14ac:dyDescent="0.2">
      <c r="B118" s="5"/>
      <c r="C118" s="5"/>
      <c r="D118" s="2"/>
      <c r="E118" s="2"/>
      <c r="F118" s="2"/>
      <c r="G118" s="2"/>
      <c r="H118" s="2"/>
      <c r="I118" s="2"/>
      <c r="P118" s="17"/>
    </row>
    <row r="119" spans="2:16" ht="18.75" x14ac:dyDescent="0.2">
      <c r="B119" s="5"/>
      <c r="C119" s="5"/>
      <c r="D119" s="2"/>
      <c r="E119" s="2"/>
      <c r="F119" s="2"/>
      <c r="G119" s="2"/>
      <c r="H119" s="2"/>
      <c r="I119" s="2"/>
      <c r="P119" s="17"/>
    </row>
    <row r="120" spans="2:16" ht="18.75" x14ac:dyDescent="0.2">
      <c r="B120" s="5"/>
      <c r="C120" s="5"/>
      <c r="D120" s="2"/>
      <c r="E120" s="2"/>
      <c r="F120" s="2"/>
      <c r="G120" s="2"/>
      <c r="H120" s="2"/>
      <c r="I120" s="2"/>
      <c r="P120" s="17"/>
    </row>
    <row r="121" spans="2:16" ht="18.75" x14ac:dyDescent="0.2">
      <c r="B121" s="5"/>
      <c r="C121" s="5"/>
      <c r="D121" s="2"/>
      <c r="E121" s="2"/>
      <c r="F121" s="2"/>
      <c r="G121" s="2"/>
      <c r="H121" s="2"/>
      <c r="I121" s="2"/>
      <c r="P121" s="17"/>
    </row>
    <row r="122" spans="2:16" ht="18.75" x14ac:dyDescent="0.2">
      <c r="B122" s="5"/>
      <c r="C122" s="5"/>
      <c r="D122" s="2"/>
      <c r="E122" s="2"/>
      <c r="F122" s="2"/>
      <c r="G122" s="2"/>
      <c r="H122" s="2"/>
      <c r="I122" s="2"/>
      <c r="P122" s="17"/>
    </row>
    <row r="123" spans="2:16" ht="18.75" x14ac:dyDescent="0.2">
      <c r="B123" s="5"/>
      <c r="C123" s="5"/>
      <c r="D123" s="2"/>
      <c r="E123" s="2"/>
      <c r="F123" s="2"/>
      <c r="G123" s="2"/>
      <c r="H123" s="2"/>
      <c r="I123" s="2"/>
      <c r="P123" s="17"/>
    </row>
    <row r="124" spans="2:16" ht="18.75" x14ac:dyDescent="0.2">
      <c r="B124" s="5"/>
      <c r="C124" s="5"/>
      <c r="D124" s="2"/>
      <c r="E124" s="2"/>
      <c r="F124" s="2"/>
      <c r="G124" s="2"/>
      <c r="H124" s="2"/>
      <c r="I124" s="2"/>
      <c r="P124" s="17"/>
    </row>
    <row r="125" spans="2:16" ht="18.75" x14ac:dyDescent="0.2">
      <c r="B125" s="5"/>
      <c r="C125" s="5"/>
      <c r="D125" s="2"/>
      <c r="E125" s="2"/>
      <c r="F125" s="2"/>
      <c r="G125" s="2"/>
      <c r="H125" s="2"/>
      <c r="I125" s="2"/>
      <c r="P125" s="17"/>
    </row>
    <row r="126" spans="2:16" ht="18.75" x14ac:dyDescent="0.2">
      <c r="B126" s="5"/>
      <c r="C126" s="5"/>
      <c r="D126" s="2"/>
      <c r="E126" s="2"/>
      <c r="F126" s="2"/>
      <c r="G126" s="2"/>
      <c r="H126" s="2"/>
      <c r="I126" s="2"/>
      <c r="P126" s="17"/>
    </row>
    <row r="127" spans="2:16" ht="18.75" x14ac:dyDescent="0.2">
      <c r="B127" s="5"/>
      <c r="C127" s="5"/>
      <c r="D127" s="2"/>
      <c r="E127" s="2"/>
      <c r="F127" s="2"/>
      <c r="G127" s="2"/>
      <c r="H127" s="2"/>
      <c r="I127" s="2"/>
      <c r="P127" s="17"/>
    </row>
    <row r="128" spans="2:16" ht="18.75" x14ac:dyDescent="0.2">
      <c r="B128" s="5"/>
      <c r="C128" s="5"/>
      <c r="D128" s="2"/>
      <c r="E128" s="2"/>
      <c r="F128" s="2"/>
      <c r="G128" s="2"/>
      <c r="H128" s="2"/>
      <c r="I128" s="2"/>
      <c r="P128" s="17"/>
    </row>
    <row r="129" spans="2:16" ht="18.75" x14ac:dyDescent="0.2">
      <c r="B129" s="5"/>
      <c r="C129" s="5"/>
      <c r="D129" s="2"/>
      <c r="E129" s="2"/>
      <c r="F129" s="2"/>
      <c r="G129" s="2"/>
      <c r="H129" s="2"/>
      <c r="I129" s="2"/>
      <c r="P129" s="17"/>
    </row>
    <row r="130" spans="2:16" ht="18.75" x14ac:dyDescent="0.2">
      <c r="B130" s="5"/>
      <c r="C130" s="5"/>
      <c r="D130" s="2"/>
      <c r="E130" s="2"/>
      <c r="F130" s="2"/>
      <c r="G130" s="2"/>
      <c r="H130" s="2"/>
      <c r="I130" s="2"/>
      <c r="P130" s="17"/>
    </row>
    <row r="131" spans="2:16" ht="18.75" x14ac:dyDescent="0.2">
      <c r="B131" s="5"/>
      <c r="C131" s="5"/>
      <c r="D131" s="2"/>
      <c r="E131" s="2"/>
      <c r="F131" s="2"/>
      <c r="G131" s="2"/>
      <c r="H131" s="2"/>
      <c r="I131" s="2"/>
      <c r="P131" s="17"/>
    </row>
    <row r="132" spans="2:16" ht="18.75" x14ac:dyDescent="0.2">
      <c r="B132" s="5"/>
      <c r="C132" s="5"/>
      <c r="D132" s="2"/>
      <c r="E132" s="2"/>
      <c r="F132" s="2"/>
      <c r="G132" s="2"/>
      <c r="H132" s="2"/>
      <c r="I132" s="2"/>
      <c r="P132" s="17"/>
    </row>
    <row r="133" spans="2:16" ht="18.75" x14ac:dyDescent="0.2">
      <c r="B133" s="5"/>
      <c r="C133" s="5"/>
      <c r="D133" s="2"/>
      <c r="E133" s="2"/>
      <c r="F133" s="2"/>
      <c r="G133" s="2"/>
      <c r="H133" s="2"/>
      <c r="I133" s="2"/>
      <c r="P133" s="17"/>
    </row>
    <row r="134" spans="2:16" ht="18.75" x14ac:dyDescent="0.2">
      <c r="B134" s="5"/>
      <c r="C134" s="5"/>
      <c r="D134" s="2"/>
      <c r="E134" s="2"/>
      <c r="F134" s="2"/>
      <c r="G134" s="2"/>
      <c r="H134" s="2"/>
      <c r="I134" s="2"/>
      <c r="P134" s="17"/>
    </row>
    <row r="135" spans="2:16" ht="18.75" x14ac:dyDescent="0.2">
      <c r="B135" s="5"/>
      <c r="C135" s="5"/>
      <c r="D135" s="2"/>
      <c r="E135" s="2"/>
      <c r="F135" s="2"/>
      <c r="G135" s="2"/>
      <c r="H135" s="2"/>
      <c r="I135" s="2"/>
      <c r="P135" s="17"/>
    </row>
    <row r="136" spans="2:16" ht="18.75" x14ac:dyDescent="0.2">
      <c r="B136" s="5"/>
      <c r="C136" s="5"/>
      <c r="D136" s="2"/>
      <c r="E136" s="2"/>
      <c r="F136" s="2"/>
      <c r="G136" s="2"/>
      <c r="H136" s="2"/>
      <c r="I136" s="2"/>
      <c r="P136" s="17"/>
    </row>
    <row r="137" spans="2:16" ht="18.75" x14ac:dyDescent="0.2">
      <c r="B137" s="5"/>
      <c r="C137" s="5"/>
      <c r="D137" s="2"/>
      <c r="E137" s="2"/>
      <c r="F137" s="2"/>
      <c r="G137" s="2"/>
      <c r="H137" s="2"/>
      <c r="I137" s="2"/>
      <c r="P137" s="17"/>
    </row>
    <row r="138" spans="2:16" ht="18.75" x14ac:dyDescent="0.2">
      <c r="B138" s="5"/>
      <c r="C138" s="5"/>
      <c r="D138" s="2"/>
      <c r="E138" s="2"/>
      <c r="F138" s="2"/>
      <c r="G138" s="2"/>
      <c r="H138" s="2"/>
      <c r="I138" s="2"/>
      <c r="P138" s="17"/>
    </row>
    <row r="139" spans="2:16" ht="18.75" x14ac:dyDescent="0.2">
      <c r="B139" s="5"/>
      <c r="C139" s="5"/>
      <c r="D139" s="2"/>
      <c r="E139" s="2"/>
      <c r="F139" s="2"/>
      <c r="G139" s="2"/>
      <c r="H139" s="2"/>
      <c r="I139" s="2"/>
      <c r="P139" s="17"/>
    </row>
    <row r="140" spans="2:16" ht="18.75" x14ac:dyDescent="0.2">
      <c r="B140" s="5"/>
      <c r="C140" s="5"/>
      <c r="D140" s="2"/>
      <c r="E140" s="2"/>
      <c r="F140" s="2"/>
      <c r="G140" s="2"/>
      <c r="H140" s="2"/>
      <c r="I140" s="2"/>
      <c r="P140" s="17"/>
    </row>
    <row r="141" spans="2:16" ht="18.75" x14ac:dyDescent="0.2">
      <c r="B141" s="5"/>
      <c r="C141" s="5"/>
      <c r="D141" s="2"/>
      <c r="E141" s="2"/>
      <c r="F141" s="2"/>
      <c r="G141" s="2"/>
      <c r="H141" s="2"/>
      <c r="I141" s="2"/>
      <c r="P141" s="17"/>
    </row>
    <row r="142" spans="2:16" ht="18.75" x14ac:dyDescent="0.2">
      <c r="B142" s="5"/>
      <c r="C142" s="5"/>
      <c r="D142" s="2"/>
      <c r="E142" s="2"/>
      <c r="F142" s="2"/>
      <c r="G142" s="2"/>
      <c r="H142" s="2"/>
      <c r="I142" s="2"/>
      <c r="P142" s="17"/>
    </row>
    <row r="143" spans="2:16" ht="18.75" x14ac:dyDescent="0.2">
      <c r="B143" s="5"/>
      <c r="C143" s="5"/>
      <c r="D143" s="2"/>
      <c r="E143" s="2"/>
      <c r="F143" s="2"/>
      <c r="G143" s="2"/>
      <c r="H143" s="2"/>
      <c r="I143" s="2"/>
      <c r="P143" s="17"/>
    </row>
    <row r="144" spans="2:16" ht="18.75" x14ac:dyDescent="0.2">
      <c r="B144" s="5"/>
      <c r="C144" s="5"/>
      <c r="D144" s="2"/>
      <c r="E144" s="2"/>
      <c r="F144" s="2"/>
      <c r="G144" s="2"/>
      <c r="H144" s="2"/>
      <c r="I144" s="2"/>
      <c r="P144" s="17"/>
    </row>
    <row r="145" spans="2:16" ht="18.75" x14ac:dyDescent="0.2">
      <c r="B145" s="5"/>
      <c r="C145" s="5"/>
      <c r="D145" s="2"/>
      <c r="E145" s="2"/>
      <c r="F145" s="2"/>
      <c r="G145" s="2"/>
      <c r="H145" s="2"/>
      <c r="I145" s="2"/>
      <c r="P145" s="17"/>
    </row>
    <row r="146" spans="2:16" ht="18.75" x14ac:dyDescent="0.2">
      <c r="B146" s="5"/>
      <c r="C146" s="5"/>
      <c r="D146" s="2"/>
      <c r="E146" s="2"/>
      <c r="F146" s="2"/>
      <c r="G146" s="2"/>
      <c r="H146" s="2"/>
      <c r="I146" s="2"/>
      <c r="P146" s="17"/>
    </row>
    <row r="147" spans="2:16" ht="18.75" x14ac:dyDescent="0.2">
      <c r="B147" s="5"/>
      <c r="C147" s="5"/>
      <c r="D147" s="2"/>
      <c r="E147" s="2"/>
      <c r="F147" s="2"/>
      <c r="G147" s="2"/>
      <c r="H147" s="2"/>
      <c r="I147" s="2"/>
      <c r="P147" s="17"/>
    </row>
    <row r="148" spans="2:16" ht="18.75" x14ac:dyDescent="0.2">
      <c r="B148" s="5"/>
      <c r="C148" s="5"/>
      <c r="D148" s="2"/>
      <c r="E148" s="2"/>
      <c r="F148" s="2"/>
      <c r="G148" s="2"/>
      <c r="H148" s="2"/>
      <c r="I148" s="2"/>
      <c r="P148" s="17"/>
    </row>
    <row r="149" spans="2:16" ht="18.75" x14ac:dyDescent="0.2">
      <c r="B149" s="5"/>
      <c r="C149" s="5"/>
      <c r="D149" s="2"/>
      <c r="E149" s="2"/>
      <c r="F149" s="2"/>
      <c r="G149" s="2"/>
      <c r="H149" s="2"/>
      <c r="I149" s="2"/>
      <c r="P149" s="17"/>
    </row>
    <row r="150" spans="2:16" ht="18.75" x14ac:dyDescent="0.2">
      <c r="B150" s="5"/>
      <c r="C150" s="5"/>
      <c r="D150" s="2"/>
      <c r="E150" s="2"/>
      <c r="F150" s="2"/>
      <c r="G150" s="2"/>
      <c r="H150" s="2"/>
      <c r="I150" s="2"/>
      <c r="P150" s="17"/>
    </row>
    <row r="151" spans="2:16" ht="18.75" x14ac:dyDescent="0.2">
      <c r="B151" s="5"/>
      <c r="C151" s="5"/>
      <c r="D151" s="2"/>
      <c r="E151" s="2"/>
      <c r="F151" s="2"/>
      <c r="G151" s="2"/>
      <c r="H151" s="2"/>
      <c r="I151" s="2"/>
      <c r="P151" s="17"/>
    </row>
    <row r="152" spans="2:16" ht="18.75" x14ac:dyDescent="0.2">
      <c r="B152" s="5"/>
      <c r="C152" s="5"/>
      <c r="D152" s="2"/>
      <c r="E152" s="2"/>
      <c r="F152" s="2"/>
      <c r="G152" s="2"/>
      <c r="H152" s="2"/>
      <c r="I152" s="2"/>
      <c r="P152" s="17"/>
    </row>
    <row r="153" spans="2:16" ht="18.75" x14ac:dyDescent="0.2">
      <c r="B153" s="5"/>
      <c r="C153" s="5"/>
      <c r="D153" s="2"/>
      <c r="E153" s="2"/>
      <c r="F153" s="2"/>
      <c r="G153" s="2"/>
      <c r="H153" s="2"/>
      <c r="I153" s="2"/>
      <c r="P153" s="17"/>
    </row>
    <row r="154" spans="2:16" ht="18.75" x14ac:dyDescent="0.2">
      <c r="B154" s="5"/>
      <c r="C154" s="5"/>
      <c r="D154" s="2"/>
      <c r="E154" s="2"/>
      <c r="F154" s="2"/>
      <c r="G154" s="2"/>
      <c r="H154" s="2"/>
      <c r="I154" s="2"/>
      <c r="P154" s="17"/>
    </row>
    <row r="155" spans="2:16" ht="18.75" x14ac:dyDescent="0.2">
      <c r="B155" s="5"/>
      <c r="C155" s="5"/>
      <c r="D155" s="2"/>
      <c r="E155" s="2"/>
      <c r="F155" s="2"/>
      <c r="G155" s="2"/>
      <c r="H155" s="2"/>
      <c r="I155" s="2"/>
      <c r="P155" s="17"/>
    </row>
    <row r="156" spans="2:16" ht="18.75" x14ac:dyDescent="0.2">
      <c r="B156" s="5"/>
      <c r="C156" s="5"/>
      <c r="D156" s="2"/>
      <c r="E156" s="2"/>
      <c r="F156" s="2"/>
      <c r="G156" s="2"/>
      <c r="H156" s="2"/>
      <c r="I156" s="2"/>
      <c r="P156" s="17"/>
    </row>
    <row r="157" spans="2:16" ht="18.75" x14ac:dyDescent="0.2">
      <c r="B157" s="5"/>
      <c r="C157" s="5"/>
      <c r="D157" s="2"/>
      <c r="E157" s="2"/>
      <c r="F157" s="2"/>
      <c r="G157" s="2"/>
      <c r="H157" s="2"/>
      <c r="I157" s="2"/>
      <c r="P157" s="17"/>
    </row>
    <row r="158" spans="2:16" ht="18.75" x14ac:dyDescent="0.2">
      <c r="B158" s="5"/>
      <c r="C158" s="5"/>
      <c r="D158" s="2"/>
      <c r="E158" s="2"/>
      <c r="F158" s="2"/>
      <c r="G158" s="2"/>
      <c r="H158" s="2"/>
      <c r="I158" s="2"/>
      <c r="P158" s="17"/>
    </row>
    <row r="159" spans="2:16" ht="18.75" x14ac:dyDescent="0.2">
      <c r="B159" s="5"/>
      <c r="C159" s="5"/>
      <c r="D159" s="2"/>
      <c r="E159" s="2"/>
      <c r="F159" s="2"/>
      <c r="G159" s="2"/>
      <c r="H159" s="2"/>
      <c r="I159" s="2"/>
      <c r="P159" s="17"/>
    </row>
    <row r="160" spans="2:16" ht="18.75" x14ac:dyDescent="0.2">
      <c r="B160" s="5"/>
      <c r="C160" s="5"/>
      <c r="D160" s="2"/>
      <c r="E160" s="2"/>
      <c r="F160" s="2"/>
      <c r="G160" s="2"/>
      <c r="H160" s="2"/>
      <c r="I160" s="2"/>
      <c r="P160" s="17"/>
    </row>
    <row r="161" spans="2:16" ht="18.75" x14ac:dyDescent="0.2">
      <c r="B161" s="5"/>
      <c r="C161" s="5"/>
      <c r="D161" s="2"/>
      <c r="E161" s="2"/>
      <c r="F161" s="2"/>
      <c r="G161" s="2"/>
      <c r="H161" s="2"/>
      <c r="I161" s="2"/>
      <c r="P161" s="17"/>
    </row>
    <row r="162" spans="2:16" ht="18.75" x14ac:dyDescent="0.2">
      <c r="B162" s="5"/>
      <c r="C162" s="5"/>
      <c r="D162" s="2"/>
      <c r="E162" s="2"/>
      <c r="F162" s="2"/>
      <c r="G162" s="2"/>
      <c r="H162" s="2"/>
      <c r="I162" s="2"/>
      <c r="P162" s="17"/>
    </row>
    <row r="163" spans="2:16" ht="18.75" x14ac:dyDescent="0.2">
      <c r="B163" s="5"/>
      <c r="C163" s="5"/>
      <c r="D163" s="2"/>
      <c r="E163" s="2"/>
      <c r="F163" s="2"/>
      <c r="G163" s="2"/>
      <c r="H163" s="2"/>
      <c r="I163" s="2"/>
      <c r="P163" s="17"/>
    </row>
    <row r="164" spans="2:16" ht="18.75" x14ac:dyDescent="0.2">
      <c r="B164" s="5"/>
      <c r="C164" s="5"/>
      <c r="D164" s="2"/>
      <c r="E164" s="2"/>
      <c r="F164" s="2"/>
      <c r="G164" s="2"/>
      <c r="H164" s="2"/>
      <c r="I164" s="2"/>
      <c r="P164" s="17"/>
    </row>
    <row r="165" spans="2:16" ht="18.75" x14ac:dyDescent="0.2">
      <c r="B165" s="5"/>
      <c r="C165" s="5"/>
      <c r="D165" s="2"/>
      <c r="E165" s="2"/>
      <c r="F165" s="2"/>
      <c r="G165" s="2"/>
      <c r="H165" s="2"/>
      <c r="I165" s="2"/>
      <c r="P165" s="17"/>
    </row>
    <row r="166" spans="2:16" ht="18.75" x14ac:dyDescent="0.2">
      <c r="B166" s="5"/>
      <c r="C166" s="5"/>
      <c r="D166" s="2"/>
      <c r="E166" s="2"/>
      <c r="F166" s="2"/>
      <c r="G166" s="2"/>
      <c r="H166" s="2"/>
      <c r="I166" s="2"/>
      <c r="P166" s="17"/>
    </row>
    <row r="167" spans="2:16" ht="18.75" x14ac:dyDescent="0.2">
      <c r="B167" s="5"/>
      <c r="C167" s="5"/>
      <c r="D167" s="2"/>
      <c r="E167" s="2"/>
      <c r="F167" s="2"/>
      <c r="G167" s="2"/>
      <c r="H167" s="2"/>
      <c r="I167" s="2"/>
      <c r="P167" s="17"/>
    </row>
    <row r="168" spans="2:16" ht="18.75" x14ac:dyDescent="0.2">
      <c r="B168" s="5"/>
      <c r="C168" s="5"/>
      <c r="D168" s="2"/>
      <c r="E168" s="2"/>
      <c r="F168" s="2"/>
      <c r="G168" s="2"/>
      <c r="H168" s="2"/>
      <c r="I168" s="2"/>
      <c r="P168" s="17"/>
    </row>
    <row r="169" spans="2:16" ht="18.75" x14ac:dyDescent="0.2">
      <c r="B169" s="5"/>
      <c r="C169" s="5"/>
      <c r="D169" s="2"/>
      <c r="E169" s="2"/>
      <c r="F169" s="2"/>
      <c r="G169" s="2"/>
      <c r="H169" s="2"/>
      <c r="I169" s="2"/>
      <c r="P169" s="17"/>
    </row>
    <row r="170" spans="2:16" ht="18.75" x14ac:dyDescent="0.2">
      <c r="B170" s="5"/>
      <c r="C170" s="5"/>
      <c r="D170" s="2"/>
      <c r="E170" s="2"/>
      <c r="F170" s="2"/>
      <c r="G170" s="2"/>
      <c r="H170" s="2"/>
      <c r="I170" s="2"/>
      <c r="P170" s="17"/>
    </row>
    <row r="171" spans="2:16" ht="18.75" x14ac:dyDescent="0.2">
      <c r="B171" s="5"/>
      <c r="C171" s="5"/>
      <c r="D171" s="2"/>
      <c r="E171" s="2"/>
      <c r="F171" s="2"/>
      <c r="G171" s="2"/>
      <c r="H171" s="2"/>
      <c r="I171" s="2"/>
      <c r="P171" s="17"/>
    </row>
    <row r="172" spans="2:16" ht="18.75" x14ac:dyDescent="0.2">
      <c r="B172" s="5"/>
      <c r="C172" s="5"/>
      <c r="D172" s="2"/>
      <c r="E172" s="2"/>
      <c r="F172" s="2"/>
      <c r="G172" s="2"/>
      <c r="H172" s="2"/>
      <c r="I172" s="2"/>
      <c r="P172" s="17"/>
    </row>
    <row r="173" spans="2:16" ht="18.75" x14ac:dyDescent="0.2">
      <c r="B173" s="5"/>
      <c r="C173" s="5"/>
      <c r="D173" s="2"/>
      <c r="E173" s="2"/>
      <c r="F173" s="2"/>
      <c r="G173" s="2"/>
      <c r="H173" s="2"/>
      <c r="I173" s="2"/>
      <c r="P173" s="17"/>
    </row>
    <row r="174" spans="2:16" ht="18.75" x14ac:dyDescent="0.2">
      <c r="B174" s="5"/>
      <c r="C174" s="5"/>
      <c r="D174" s="2"/>
      <c r="E174" s="2"/>
      <c r="F174" s="2"/>
      <c r="G174" s="2"/>
      <c r="H174" s="2"/>
      <c r="I174" s="2"/>
      <c r="P174" s="17"/>
    </row>
    <row r="175" spans="2:16" ht="18.75" x14ac:dyDescent="0.2">
      <c r="B175" s="5"/>
      <c r="C175" s="5"/>
      <c r="D175" s="2"/>
      <c r="E175" s="2"/>
      <c r="F175" s="2"/>
      <c r="G175" s="2"/>
      <c r="H175" s="2"/>
      <c r="I175" s="2"/>
      <c r="P175" s="17"/>
    </row>
    <row r="176" spans="2:16" ht="18.75" x14ac:dyDescent="0.2">
      <c r="B176" s="5"/>
      <c r="C176" s="5"/>
      <c r="D176" s="2"/>
      <c r="E176" s="2"/>
      <c r="F176" s="2"/>
      <c r="G176" s="2"/>
      <c r="H176" s="2"/>
      <c r="I176" s="2"/>
      <c r="P176" s="17"/>
    </row>
    <row r="177" spans="2:16" ht="18.75" x14ac:dyDescent="0.2">
      <c r="B177" s="5"/>
      <c r="C177" s="5"/>
      <c r="D177" s="2"/>
      <c r="E177" s="2"/>
      <c r="F177" s="2"/>
      <c r="G177" s="2"/>
      <c r="H177" s="2"/>
      <c r="I177" s="2"/>
      <c r="P177" s="17"/>
    </row>
    <row r="178" spans="2:16" ht="18.75" x14ac:dyDescent="0.2">
      <c r="B178" s="5"/>
      <c r="C178" s="5"/>
      <c r="D178" s="2"/>
      <c r="E178" s="2"/>
      <c r="F178" s="2"/>
      <c r="G178" s="2"/>
      <c r="H178" s="2"/>
      <c r="I178" s="2"/>
      <c r="P178" s="17"/>
    </row>
    <row r="179" spans="2:16" ht="18.75" x14ac:dyDescent="0.2">
      <c r="B179" s="5"/>
      <c r="C179" s="5"/>
      <c r="D179" s="2"/>
      <c r="E179" s="2"/>
      <c r="F179" s="2"/>
      <c r="G179" s="2"/>
      <c r="H179" s="2"/>
      <c r="I179" s="2"/>
      <c r="P179" s="17"/>
    </row>
    <row r="180" spans="2:16" ht="18.75" x14ac:dyDescent="0.2">
      <c r="B180" s="5"/>
      <c r="C180" s="5"/>
      <c r="D180" s="2"/>
      <c r="E180" s="2"/>
      <c r="F180" s="2"/>
      <c r="G180" s="2"/>
      <c r="H180" s="2"/>
      <c r="I180" s="2"/>
      <c r="P180" s="17"/>
    </row>
    <row r="181" spans="2:16" ht="18.75" x14ac:dyDescent="0.2">
      <c r="B181" s="5"/>
      <c r="C181" s="5"/>
      <c r="D181" s="2"/>
      <c r="E181" s="2"/>
      <c r="F181" s="2"/>
      <c r="G181" s="2"/>
      <c r="H181" s="2"/>
      <c r="I181" s="2"/>
      <c r="P181" s="17"/>
    </row>
    <row r="182" spans="2:16" ht="18.75" x14ac:dyDescent="0.2">
      <c r="B182" s="5"/>
      <c r="C182" s="5"/>
      <c r="D182" s="2"/>
      <c r="E182" s="2"/>
      <c r="F182" s="2"/>
      <c r="G182" s="2"/>
      <c r="H182" s="2"/>
      <c r="I182" s="2"/>
      <c r="P182" s="17"/>
    </row>
    <row r="183" spans="2:16" ht="18.75" x14ac:dyDescent="0.2">
      <c r="B183" s="5"/>
      <c r="C183" s="5"/>
      <c r="D183" s="2"/>
      <c r="E183" s="2"/>
      <c r="F183" s="2"/>
      <c r="G183" s="2"/>
      <c r="H183" s="2"/>
      <c r="I183" s="2"/>
      <c r="P183" s="17"/>
    </row>
    <row r="184" spans="2:16" ht="18.75" x14ac:dyDescent="0.2">
      <c r="B184" s="5"/>
      <c r="C184" s="5"/>
      <c r="D184" s="2"/>
      <c r="E184" s="2"/>
      <c r="F184" s="2"/>
      <c r="G184" s="2"/>
      <c r="H184" s="2"/>
      <c r="I184" s="2"/>
      <c r="P184" s="17"/>
    </row>
    <row r="185" spans="2:16" ht="18.75" x14ac:dyDescent="0.2">
      <c r="B185" s="5"/>
      <c r="C185" s="5"/>
      <c r="D185" s="2"/>
      <c r="E185" s="2"/>
      <c r="F185" s="2"/>
      <c r="G185" s="2"/>
      <c r="H185" s="2"/>
      <c r="I185" s="2"/>
      <c r="P185" s="17"/>
    </row>
    <row r="186" spans="2:16" ht="18.75" x14ac:dyDescent="0.2">
      <c r="B186" s="5"/>
      <c r="C186" s="5"/>
      <c r="D186" s="2"/>
      <c r="E186" s="2"/>
      <c r="F186" s="2"/>
      <c r="G186" s="2"/>
      <c r="H186" s="2"/>
      <c r="I186" s="2"/>
      <c r="P186" s="17"/>
    </row>
    <row r="187" spans="2:16" ht="18.75" x14ac:dyDescent="0.2">
      <c r="B187" s="5"/>
      <c r="C187" s="5"/>
      <c r="D187" s="2"/>
      <c r="E187" s="2"/>
      <c r="F187" s="2"/>
      <c r="G187" s="2"/>
      <c r="H187" s="2"/>
      <c r="I187" s="2"/>
      <c r="P187" s="17"/>
    </row>
    <row r="188" spans="2:16" ht="18.75" x14ac:dyDescent="0.2">
      <c r="B188" s="5"/>
      <c r="C188" s="5"/>
      <c r="D188" s="2"/>
      <c r="E188" s="2"/>
      <c r="F188" s="2"/>
      <c r="G188" s="2"/>
      <c r="H188" s="2"/>
      <c r="I188" s="2"/>
      <c r="P188" s="17"/>
    </row>
    <row r="189" spans="2:16" ht="18.75" x14ac:dyDescent="0.2">
      <c r="B189" s="5"/>
      <c r="C189" s="5"/>
      <c r="D189" s="2"/>
      <c r="E189" s="2"/>
      <c r="F189" s="2"/>
      <c r="G189" s="2"/>
      <c r="H189" s="2"/>
      <c r="I189" s="2"/>
      <c r="P189" s="17"/>
    </row>
    <row r="190" spans="2:16" ht="18.75" x14ac:dyDescent="0.2">
      <c r="B190" s="5"/>
      <c r="C190" s="5"/>
      <c r="D190" s="2"/>
      <c r="E190" s="2"/>
      <c r="F190" s="2"/>
      <c r="G190" s="2"/>
      <c r="H190" s="2"/>
      <c r="I190" s="2"/>
      <c r="P190" s="17"/>
    </row>
    <row r="191" spans="2:16" ht="18.75" x14ac:dyDescent="0.2">
      <c r="B191" s="5"/>
      <c r="C191" s="5"/>
      <c r="D191" s="2"/>
      <c r="E191" s="2"/>
      <c r="F191" s="2"/>
      <c r="G191" s="2"/>
      <c r="H191" s="2"/>
      <c r="I191" s="2"/>
      <c r="P191" s="17"/>
    </row>
    <row r="192" spans="2:16" ht="18.75" x14ac:dyDescent="0.2">
      <c r="B192" s="5"/>
      <c r="C192" s="5"/>
      <c r="D192" s="2"/>
      <c r="E192" s="2"/>
      <c r="F192" s="2"/>
      <c r="G192" s="2"/>
      <c r="H192" s="2"/>
      <c r="I192" s="2"/>
      <c r="P192" s="17"/>
    </row>
    <row r="193" spans="2:16" ht="18.75" x14ac:dyDescent="0.2">
      <c r="B193" s="5"/>
      <c r="C193" s="5"/>
      <c r="D193" s="2"/>
      <c r="E193" s="2"/>
      <c r="F193" s="2"/>
      <c r="G193" s="2"/>
      <c r="H193" s="2"/>
      <c r="I193" s="2"/>
      <c r="P193" s="17"/>
    </row>
    <row r="194" spans="2:16" ht="18.75" x14ac:dyDescent="0.2">
      <c r="B194" s="5"/>
      <c r="C194" s="5"/>
      <c r="D194" s="2"/>
      <c r="E194" s="2"/>
      <c r="F194" s="2"/>
      <c r="G194" s="2"/>
      <c r="H194" s="2"/>
      <c r="I194" s="2"/>
      <c r="P194" s="17"/>
    </row>
    <row r="195" spans="2:16" ht="18.75" x14ac:dyDescent="0.2">
      <c r="B195" s="5"/>
      <c r="C195" s="5"/>
      <c r="D195" s="2"/>
      <c r="E195" s="2"/>
      <c r="F195" s="2"/>
      <c r="G195" s="2"/>
      <c r="H195" s="2"/>
      <c r="I195" s="2"/>
      <c r="P195" s="17"/>
    </row>
    <row r="196" spans="2:16" ht="18.75" x14ac:dyDescent="0.2">
      <c r="B196" s="5"/>
      <c r="C196" s="5"/>
      <c r="D196" s="2"/>
      <c r="E196" s="2"/>
      <c r="F196" s="2"/>
      <c r="G196" s="2"/>
      <c r="H196" s="2"/>
      <c r="I196" s="2"/>
      <c r="P196" s="17"/>
    </row>
    <row r="197" spans="2:16" ht="18.75" x14ac:dyDescent="0.2">
      <c r="B197" s="5"/>
      <c r="C197" s="5"/>
      <c r="D197" s="2"/>
      <c r="E197" s="2"/>
      <c r="F197" s="2"/>
      <c r="G197" s="2"/>
      <c r="H197" s="2"/>
      <c r="I197" s="2"/>
      <c r="P197" s="17"/>
    </row>
    <row r="198" spans="2:16" ht="18.75" x14ac:dyDescent="0.2">
      <c r="B198" s="5"/>
      <c r="C198" s="5"/>
      <c r="D198" s="2"/>
      <c r="E198" s="2"/>
      <c r="F198" s="2"/>
      <c r="G198" s="2"/>
      <c r="H198" s="2"/>
      <c r="I198" s="2"/>
      <c r="P198" s="17"/>
    </row>
    <row r="199" spans="2:16" ht="18.75" x14ac:dyDescent="0.2">
      <c r="B199" s="5"/>
      <c r="C199" s="5"/>
      <c r="D199" s="2"/>
      <c r="E199" s="2"/>
      <c r="F199" s="2"/>
      <c r="G199" s="2"/>
      <c r="H199" s="2"/>
      <c r="I199" s="2"/>
      <c r="P199" s="17"/>
    </row>
    <row r="200" spans="2:16" ht="18.75" x14ac:dyDescent="0.2">
      <c r="B200" s="5"/>
      <c r="C200" s="5"/>
      <c r="D200" s="2"/>
      <c r="E200" s="2"/>
      <c r="F200" s="2"/>
      <c r="G200" s="2"/>
      <c r="H200" s="2"/>
      <c r="I200" s="2"/>
      <c r="P200" s="17"/>
    </row>
    <row r="201" spans="2:16" ht="18.75" x14ac:dyDescent="0.2">
      <c r="B201" s="5"/>
      <c r="C201" s="5"/>
      <c r="D201" s="2"/>
      <c r="E201" s="2"/>
      <c r="F201" s="2"/>
      <c r="G201" s="2"/>
      <c r="H201" s="2"/>
      <c r="I201" s="2"/>
      <c r="P201" s="17"/>
    </row>
    <row r="202" spans="2:16" ht="18.75" x14ac:dyDescent="0.2">
      <c r="B202" s="5"/>
      <c r="C202" s="5"/>
      <c r="D202" s="2"/>
      <c r="E202" s="2"/>
      <c r="F202" s="2"/>
      <c r="G202" s="2"/>
      <c r="H202" s="2"/>
      <c r="I202" s="2"/>
      <c r="P202" s="17"/>
    </row>
    <row r="203" spans="2:16" ht="18.75" x14ac:dyDescent="0.2">
      <c r="B203" s="5"/>
      <c r="C203" s="5"/>
      <c r="D203" s="2"/>
      <c r="E203" s="2"/>
      <c r="F203" s="2"/>
      <c r="G203" s="2"/>
      <c r="H203" s="2"/>
      <c r="I203" s="2"/>
      <c r="P203" s="17"/>
    </row>
    <row r="204" spans="2:16" ht="18.75" x14ac:dyDescent="0.2">
      <c r="B204" s="5"/>
      <c r="C204" s="5"/>
      <c r="D204" s="2"/>
      <c r="E204" s="2"/>
      <c r="F204" s="2"/>
      <c r="G204" s="2"/>
      <c r="H204" s="2"/>
      <c r="I204" s="2"/>
      <c r="P204" s="17"/>
    </row>
    <row r="205" spans="2:16" ht="18.75" x14ac:dyDescent="0.2">
      <c r="B205" s="5"/>
      <c r="C205" s="5"/>
      <c r="D205" s="2"/>
      <c r="E205" s="2"/>
      <c r="F205" s="2"/>
      <c r="G205" s="2"/>
      <c r="H205" s="2"/>
      <c r="I205" s="2"/>
      <c r="P205" s="17"/>
    </row>
    <row r="206" spans="2:16" ht="18.75" x14ac:dyDescent="0.2">
      <c r="B206" s="5"/>
      <c r="C206" s="5"/>
      <c r="D206" s="2"/>
      <c r="E206" s="2"/>
      <c r="F206" s="2"/>
      <c r="G206" s="2"/>
      <c r="H206" s="2"/>
      <c r="I206" s="2"/>
      <c r="P206" s="17"/>
    </row>
    <row r="207" spans="2:16" ht="18.75" x14ac:dyDescent="0.2">
      <c r="B207" s="5"/>
      <c r="C207" s="5"/>
      <c r="D207" s="2"/>
      <c r="E207" s="2"/>
      <c r="F207" s="2"/>
      <c r="G207" s="2"/>
      <c r="H207" s="2"/>
      <c r="I207" s="2"/>
      <c r="P207" s="17"/>
    </row>
    <row r="208" spans="2:16" ht="18.75" x14ac:dyDescent="0.2">
      <c r="B208" s="5"/>
      <c r="C208" s="5"/>
      <c r="D208" s="2"/>
      <c r="E208" s="2"/>
      <c r="F208" s="2"/>
      <c r="G208" s="2"/>
      <c r="H208" s="2"/>
      <c r="I208" s="2"/>
      <c r="P208" s="17"/>
    </row>
    <row r="209" spans="2:16" ht="18.75" x14ac:dyDescent="0.2">
      <c r="B209" s="5"/>
      <c r="C209" s="5"/>
      <c r="D209" s="2"/>
      <c r="E209" s="2"/>
      <c r="F209" s="2"/>
      <c r="G209" s="2"/>
      <c r="H209" s="2"/>
      <c r="I209" s="2"/>
      <c r="P209" s="17"/>
    </row>
    <row r="210" spans="2:16" ht="18.75" x14ac:dyDescent="0.2">
      <c r="B210" s="5"/>
      <c r="C210" s="5"/>
      <c r="D210" s="2"/>
      <c r="E210" s="2"/>
      <c r="F210" s="2"/>
      <c r="G210" s="2"/>
      <c r="H210" s="2"/>
      <c r="I210" s="2"/>
      <c r="P210" s="17"/>
    </row>
    <row r="211" spans="2:16" ht="18.75" x14ac:dyDescent="0.2">
      <c r="B211" s="5"/>
      <c r="C211" s="5"/>
      <c r="D211" s="2"/>
      <c r="E211" s="2"/>
      <c r="F211" s="2"/>
      <c r="G211" s="2"/>
      <c r="H211" s="2"/>
      <c r="I211" s="2"/>
      <c r="P211" s="17"/>
    </row>
    <row r="212" spans="2:16" ht="18.75" x14ac:dyDescent="0.2">
      <c r="B212" s="5"/>
      <c r="C212" s="5"/>
      <c r="D212" s="2"/>
      <c r="E212" s="2"/>
      <c r="F212" s="2"/>
      <c r="G212" s="2"/>
      <c r="H212" s="2"/>
      <c r="I212" s="2"/>
      <c r="P212" s="17"/>
    </row>
    <row r="213" spans="2:16" ht="18.75" x14ac:dyDescent="0.2">
      <c r="B213" s="5"/>
      <c r="C213" s="5"/>
      <c r="D213" s="2"/>
      <c r="E213" s="2"/>
      <c r="F213" s="2"/>
      <c r="G213" s="2"/>
      <c r="H213" s="2"/>
      <c r="I213" s="2"/>
      <c r="P213" s="17"/>
    </row>
    <row r="214" spans="2:16" ht="18.75" x14ac:dyDescent="0.2">
      <c r="B214" s="5"/>
      <c r="C214" s="5"/>
      <c r="D214" s="2"/>
      <c r="E214" s="2"/>
      <c r="F214" s="2"/>
      <c r="G214" s="2"/>
      <c r="H214" s="2"/>
      <c r="I214" s="2"/>
      <c r="P214" s="17"/>
    </row>
    <row r="215" spans="2:16" ht="18.75" x14ac:dyDescent="0.2">
      <c r="B215" s="5"/>
      <c r="C215" s="5"/>
      <c r="D215" s="2"/>
      <c r="E215" s="2"/>
      <c r="F215" s="2"/>
      <c r="G215" s="2"/>
      <c r="H215" s="2"/>
      <c r="I215" s="2"/>
      <c r="P215" s="17"/>
    </row>
    <row r="216" spans="2:16" ht="18.75" x14ac:dyDescent="0.2">
      <c r="B216" s="5"/>
      <c r="C216" s="5"/>
      <c r="D216" s="2"/>
      <c r="E216" s="2"/>
      <c r="F216" s="2"/>
      <c r="G216" s="2"/>
      <c r="H216" s="2"/>
      <c r="I216" s="2"/>
      <c r="P216" s="17"/>
    </row>
    <row r="217" spans="2:16" ht="18.75" x14ac:dyDescent="0.2">
      <c r="B217" s="5"/>
      <c r="C217" s="5"/>
      <c r="D217" s="2"/>
      <c r="E217" s="2"/>
      <c r="F217" s="2"/>
      <c r="G217" s="2"/>
      <c r="H217" s="2"/>
      <c r="I217" s="2"/>
      <c r="P217" s="17"/>
    </row>
    <row r="218" spans="2:16" ht="18.75" x14ac:dyDescent="0.2">
      <c r="B218" s="5"/>
      <c r="C218" s="5"/>
      <c r="D218" s="2"/>
      <c r="E218" s="2"/>
      <c r="F218" s="2"/>
      <c r="G218" s="2"/>
      <c r="H218" s="2"/>
      <c r="I218" s="2"/>
      <c r="P218" s="17"/>
    </row>
    <row r="219" spans="2:16" ht="18.75" x14ac:dyDescent="0.2">
      <c r="B219" s="5"/>
      <c r="C219" s="5"/>
      <c r="D219" s="2"/>
      <c r="E219" s="2"/>
      <c r="F219" s="2"/>
      <c r="G219" s="2"/>
      <c r="H219" s="2"/>
      <c r="I219" s="2"/>
      <c r="P219" s="17"/>
    </row>
    <row r="220" spans="2:16" ht="18.75" x14ac:dyDescent="0.2">
      <c r="B220" s="5"/>
      <c r="C220" s="5"/>
      <c r="D220" s="2"/>
      <c r="E220" s="2"/>
      <c r="F220" s="2"/>
      <c r="G220" s="2"/>
      <c r="H220" s="2"/>
      <c r="I220" s="2"/>
      <c r="P220" s="17"/>
    </row>
    <row r="221" spans="2:16" ht="18.75" x14ac:dyDescent="0.2">
      <c r="B221" s="5"/>
      <c r="C221" s="5"/>
      <c r="D221" s="2"/>
      <c r="E221" s="2"/>
      <c r="F221" s="2"/>
      <c r="G221" s="2"/>
      <c r="H221" s="2"/>
      <c r="I221" s="2"/>
      <c r="P221" s="17"/>
    </row>
    <row r="222" spans="2:16" ht="18.75" x14ac:dyDescent="0.2">
      <c r="B222" s="5"/>
      <c r="C222" s="5"/>
      <c r="D222" s="2"/>
      <c r="E222" s="2"/>
      <c r="F222" s="2"/>
      <c r="G222" s="2"/>
      <c r="H222" s="2"/>
      <c r="I222" s="2"/>
      <c r="P222" s="17"/>
    </row>
    <row r="223" spans="2:16" ht="18.75" x14ac:dyDescent="0.2">
      <c r="B223" s="5"/>
      <c r="C223" s="5"/>
      <c r="D223" s="2"/>
      <c r="E223" s="2"/>
      <c r="F223" s="2"/>
      <c r="G223" s="2"/>
      <c r="H223" s="2"/>
      <c r="I223" s="2"/>
      <c r="P223" s="17"/>
    </row>
    <row r="224" spans="2:16" ht="18.75" x14ac:dyDescent="0.2">
      <c r="B224" s="5"/>
      <c r="C224" s="5"/>
      <c r="D224" s="2"/>
      <c r="E224" s="2"/>
      <c r="F224" s="2"/>
      <c r="G224" s="2"/>
      <c r="H224" s="2"/>
      <c r="I224" s="2"/>
      <c r="P224" s="17"/>
    </row>
    <row r="225" spans="2:16" ht="18.75" x14ac:dyDescent="0.2">
      <c r="B225" s="5"/>
      <c r="C225" s="5"/>
      <c r="D225" s="2"/>
      <c r="E225" s="2"/>
      <c r="F225" s="2"/>
      <c r="G225" s="2"/>
      <c r="H225" s="2"/>
      <c r="I225" s="2"/>
      <c r="P225" s="17"/>
    </row>
    <row r="226" spans="2:16" ht="18.75" x14ac:dyDescent="0.2">
      <c r="B226" s="5"/>
      <c r="C226" s="5"/>
      <c r="D226" s="2"/>
      <c r="E226" s="2"/>
      <c r="F226" s="2"/>
      <c r="G226" s="2"/>
      <c r="H226" s="2"/>
      <c r="I226" s="2"/>
      <c r="P226" s="17"/>
    </row>
    <row r="227" spans="2:16" ht="18.75" x14ac:dyDescent="0.2">
      <c r="B227" s="5"/>
      <c r="C227" s="5"/>
      <c r="D227" s="2"/>
      <c r="E227" s="2"/>
      <c r="F227" s="2"/>
      <c r="G227" s="2"/>
      <c r="H227" s="2"/>
      <c r="I227" s="2"/>
      <c r="P227" s="17"/>
    </row>
    <row r="228" spans="2:16" ht="18.75" x14ac:dyDescent="0.2">
      <c r="B228" s="5"/>
      <c r="C228" s="5"/>
      <c r="D228" s="2"/>
      <c r="E228" s="2"/>
      <c r="F228" s="2"/>
      <c r="G228" s="2"/>
      <c r="H228" s="2"/>
      <c r="I228" s="2"/>
      <c r="P228" s="17"/>
    </row>
    <row r="229" spans="2:16" ht="18.75" x14ac:dyDescent="0.2">
      <c r="B229" s="5"/>
      <c r="C229" s="5"/>
      <c r="D229" s="2"/>
      <c r="E229" s="2"/>
      <c r="F229" s="2"/>
      <c r="G229" s="2"/>
      <c r="H229" s="2"/>
      <c r="I229" s="2"/>
      <c r="P229" s="17"/>
    </row>
    <row r="230" spans="2:16" ht="18.75" x14ac:dyDescent="0.2">
      <c r="B230" s="5"/>
      <c r="C230" s="5"/>
      <c r="D230" s="2"/>
      <c r="E230" s="2"/>
      <c r="F230" s="2"/>
      <c r="G230" s="2"/>
      <c r="H230" s="2"/>
      <c r="I230" s="2"/>
      <c r="P230" s="17"/>
    </row>
    <row r="231" spans="2:16" ht="18.75" x14ac:dyDescent="0.2">
      <c r="B231" s="5"/>
      <c r="C231" s="5"/>
      <c r="D231" s="2"/>
      <c r="E231" s="2"/>
      <c r="F231" s="2"/>
      <c r="G231" s="2"/>
      <c r="H231" s="2"/>
      <c r="I231" s="2"/>
      <c r="P231" s="17"/>
    </row>
    <row r="232" spans="2:16" ht="18.75" x14ac:dyDescent="0.2">
      <c r="B232" s="5"/>
      <c r="C232" s="5"/>
      <c r="D232" s="2"/>
      <c r="E232" s="2"/>
      <c r="F232" s="2"/>
      <c r="G232" s="2"/>
      <c r="H232" s="2"/>
      <c r="I232" s="2"/>
      <c r="P232" s="17"/>
    </row>
    <row r="233" spans="2:16" ht="18.75" x14ac:dyDescent="0.2">
      <c r="B233" s="5"/>
      <c r="C233" s="5"/>
      <c r="D233" s="2"/>
      <c r="E233" s="2"/>
      <c r="F233" s="2"/>
      <c r="G233" s="2"/>
      <c r="H233" s="2"/>
      <c r="I233" s="2"/>
      <c r="P233" s="17"/>
    </row>
    <row r="234" spans="2:16" ht="18.75" x14ac:dyDescent="0.2">
      <c r="B234" s="5"/>
      <c r="C234" s="5"/>
      <c r="D234" s="2"/>
      <c r="E234" s="2"/>
      <c r="F234" s="2"/>
      <c r="G234" s="2"/>
      <c r="H234" s="2"/>
      <c r="I234" s="2"/>
      <c r="P234" s="17"/>
    </row>
    <row r="235" spans="2:16" ht="18.75" x14ac:dyDescent="0.2">
      <c r="B235" s="5"/>
      <c r="C235" s="5"/>
      <c r="D235" s="2"/>
      <c r="E235" s="2"/>
      <c r="F235" s="2"/>
      <c r="G235" s="2"/>
      <c r="H235" s="2"/>
      <c r="I235" s="2"/>
      <c r="P235" s="17"/>
    </row>
    <row r="236" spans="2:16" ht="18.75" x14ac:dyDescent="0.2">
      <c r="B236" s="5"/>
      <c r="C236" s="5"/>
      <c r="D236" s="2"/>
      <c r="E236" s="2"/>
      <c r="F236" s="2"/>
      <c r="G236" s="2"/>
      <c r="H236" s="2"/>
      <c r="I236" s="2"/>
      <c r="P236" s="17"/>
    </row>
    <row r="237" spans="2:16" ht="18.75" x14ac:dyDescent="0.2">
      <c r="B237" s="5"/>
      <c r="C237" s="5"/>
      <c r="D237" s="2"/>
      <c r="E237" s="2"/>
      <c r="F237" s="2"/>
      <c r="G237" s="2"/>
      <c r="H237" s="2"/>
      <c r="I237" s="2"/>
      <c r="P237" s="17"/>
    </row>
    <row r="238" spans="2:16" ht="18.75" x14ac:dyDescent="0.2">
      <c r="B238" s="5"/>
      <c r="C238" s="5"/>
      <c r="D238" s="2"/>
      <c r="E238" s="2"/>
      <c r="F238" s="2"/>
      <c r="G238" s="2"/>
      <c r="H238" s="2"/>
      <c r="I238" s="2"/>
      <c r="P238" s="17"/>
    </row>
    <row r="239" spans="2:16" x14ac:dyDescent="0.2">
      <c r="B239" s="5"/>
      <c r="C239" s="5"/>
      <c r="D239" s="2"/>
      <c r="E239" s="2"/>
      <c r="F239" s="2"/>
      <c r="G239" s="2"/>
      <c r="H239" s="2"/>
      <c r="I239" s="2"/>
    </row>
    <row r="240" spans="2:16" x14ac:dyDescent="0.2">
      <c r="B240" s="5"/>
      <c r="C240" s="5"/>
      <c r="D240" s="2"/>
      <c r="E240" s="2"/>
      <c r="F240" s="2"/>
      <c r="G240" s="2"/>
      <c r="H240" s="2"/>
      <c r="I240" s="2"/>
    </row>
    <row r="241" spans="2:9" x14ac:dyDescent="0.2">
      <c r="B241" s="5"/>
      <c r="C241" s="5"/>
      <c r="D241" s="2"/>
      <c r="E241" s="2"/>
      <c r="F241" s="2"/>
      <c r="G241" s="2"/>
      <c r="H241" s="2"/>
      <c r="I241" s="2"/>
    </row>
    <row r="242" spans="2:9" x14ac:dyDescent="0.2">
      <c r="B242" s="5"/>
      <c r="C242" s="5"/>
      <c r="D242" s="2"/>
      <c r="E242" s="2"/>
      <c r="F242" s="2"/>
      <c r="G242" s="2"/>
      <c r="H242" s="2"/>
      <c r="I242" s="2"/>
    </row>
    <row r="243" spans="2:9" x14ac:dyDescent="0.2">
      <c r="B243" s="5"/>
      <c r="C243" s="5"/>
      <c r="D243" s="2"/>
      <c r="E243" s="2"/>
      <c r="F243" s="2"/>
      <c r="G243" s="2"/>
      <c r="H243" s="2"/>
      <c r="I243" s="2"/>
    </row>
    <row r="244" spans="2:9" x14ac:dyDescent="0.2">
      <c r="B244" s="5"/>
      <c r="C244" s="5"/>
      <c r="D244" s="2"/>
      <c r="E244" s="2"/>
      <c r="F244" s="2"/>
      <c r="G244" s="2"/>
      <c r="H244" s="2"/>
      <c r="I244" s="2"/>
    </row>
    <row r="245" spans="2:9" x14ac:dyDescent="0.2">
      <c r="B245" s="5"/>
      <c r="C245" s="5"/>
      <c r="D245" s="2"/>
      <c r="E245" s="2"/>
      <c r="F245" s="2"/>
      <c r="G245" s="2"/>
      <c r="H245" s="2"/>
      <c r="I245" s="2"/>
    </row>
    <row r="246" spans="2:9" x14ac:dyDescent="0.2">
      <c r="B246" s="5"/>
      <c r="C246" s="5"/>
      <c r="D246" s="2"/>
      <c r="E246" s="2"/>
      <c r="F246" s="2"/>
      <c r="G246" s="2"/>
      <c r="H246" s="2"/>
      <c r="I246" s="2"/>
    </row>
    <row r="247" spans="2:9" x14ac:dyDescent="0.2">
      <c r="B247" s="5"/>
      <c r="C247" s="5"/>
      <c r="D247" s="2"/>
      <c r="E247" s="2"/>
      <c r="F247" s="2"/>
      <c r="G247" s="2"/>
      <c r="H247" s="2"/>
      <c r="I247" s="2"/>
    </row>
    <row r="248" spans="2:9" x14ac:dyDescent="0.2">
      <c r="B248" s="5"/>
      <c r="C248" s="5"/>
      <c r="D248" s="2"/>
      <c r="E248" s="2"/>
      <c r="F248" s="2"/>
      <c r="G248" s="2"/>
      <c r="H248" s="2"/>
      <c r="I248" s="2"/>
    </row>
    <row r="249" spans="2:9" x14ac:dyDescent="0.2">
      <c r="B249" s="5"/>
      <c r="C249" s="5"/>
      <c r="D249" s="2"/>
      <c r="E249" s="2"/>
      <c r="F249" s="2"/>
      <c r="G249" s="2"/>
      <c r="H249" s="2"/>
      <c r="I249" s="2"/>
    </row>
    <row r="250" spans="2:9" x14ac:dyDescent="0.2">
      <c r="B250" s="5"/>
      <c r="C250" s="5"/>
      <c r="D250" s="2"/>
      <c r="E250" s="2"/>
      <c r="F250" s="2"/>
      <c r="G250" s="2"/>
      <c r="H250" s="2"/>
      <c r="I250" s="2"/>
    </row>
    <row r="251" spans="2:9" x14ac:dyDescent="0.2">
      <c r="B251" s="5"/>
      <c r="C251" s="5"/>
      <c r="D251" s="2"/>
      <c r="E251" s="2"/>
      <c r="F251" s="2"/>
      <c r="G251" s="2"/>
      <c r="H251" s="2"/>
      <c r="I251" s="2"/>
    </row>
    <row r="252" spans="2:9" x14ac:dyDescent="0.2">
      <c r="B252" s="5"/>
      <c r="C252" s="5"/>
      <c r="D252" s="2"/>
      <c r="E252" s="2"/>
      <c r="F252" s="2"/>
      <c r="G252" s="2"/>
      <c r="H252" s="2"/>
      <c r="I252" s="2"/>
    </row>
    <row r="253" spans="2:9" x14ac:dyDescent="0.2">
      <c r="B253" s="5"/>
      <c r="C253" s="5"/>
      <c r="D253" s="2"/>
      <c r="E253" s="2"/>
      <c r="F253" s="2"/>
      <c r="G253" s="2"/>
      <c r="H253" s="2"/>
      <c r="I253" s="2"/>
    </row>
    <row r="254" spans="2:9" x14ac:dyDescent="0.2">
      <c r="B254" s="5"/>
      <c r="C254" s="5"/>
      <c r="D254" s="2"/>
      <c r="E254" s="2"/>
      <c r="F254" s="2"/>
      <c r="G254" s="2"/>
      <c r="H254" s="2"/>
      <c r="I254" s="2"/>
    </row>
    <row r="255" spans="2:9" x14ac:dyDescent="0.2">
      <c r="B255" s="5"/>
      <c r="C255" s="5"/>
      <c r="D255" s="2"/>
      <c r="E255" s="2"/>
      <c r="F255" s="2"/>
      <c r="G255" s="2"/>
      <c r="H255" s="2"/>
      <c r="I255" s="2"/>
    </row>
    <row r="256" spans="2:9" x14ac:dyDescent="0.2">
      <c r="B256" s="5"/>
      <c r="C256" s="5"/>
      <c r="D256" s="2"/>
      <c r="E256" s="2"/>
      <c r="F256" s="2"/>
      <c r="G256" s="2"/>
      <c r="H256" s="2"/>
      <c r="I256" s="2"/>
    </row>
    <row r="257" spans="2:9" x14ac:dyDescent="0.2">
      <c r="B257" s="5"/>
      <c r="C257" s="5"/>
      <c r="D257" s="2"/>
      <c r="E257" s="2"/>
      <c r="F257" s="2"/>
      <c r="G257" s="2"/>
      <c r="H257" s="2"/>
      <c r="I257" s="2"/>
    </row>
    <row r="258" spans="2:9" x14ac:dyDescent="0.2">
      <c r="B258" s="5"/>
      <c r="C258" s="5"/>
      <c r="D258" s="2"/>
      <c r="E258" s="2"/>
      <c r="F258" s="2"/>
      <c r="G258" s="2"/>
      <c r="H258" s="2"/>
      <c r="I258" s="2"/>
    </row>
    <row r="259" spans="2:9" x14ac:dyDescent="0.2">
      <c r="B259" s="5"/>
      <c r="C259" s="5"/>
      <c r="D259" s="2"/>
      <c r="E259" s="2"/>
      <c r="F259" s="2"/>
      <c r="G259" s="2"/>
      <c r="H259" s="2"/>
      <c r="I259" s="2"/>
    </row>
    <row r="260" spans="2:9" x14ac:dyDescent="0.2">
      <c r="B260" s="5"/>
      <c r="C260" s="5"/>
      <c r="D260" s="2"/>
      <c r="E260" s="2"/>
      <c r="F260" s="2"/>
      <c r="G260" s="2"/>
      <c r="H260" s="2"/>
      <c r="I260" s="2"/>
    </row>
    <row r="261" spans="2:9" x14ac:dyDescent="0.2">
      <c r="B261" s="5"/>
      <c r="C261" s="5"/>
      <c r="D261" s="2"/>
      <c r="E261" s="2"/>
      <c r="F261" s="2"/>
      <c r="G261" s="2"/>
      <c r="H261" s="2"/>
      <c r="I261" s="2"/>
    </row>
    <row r="262" spans="2:9" x14ac:dyDescent="0.2">
      <c r="B262" s="5"/>
      <c r="C262" s="5"/>
      <c r="D262" s="2"/>
      <c r="E262" s="2"/>
      <c r="F262" s="2"/>
      <c r="G262" s="2"/>
      <c r="H262" s="2"/>
      <c r="I262" s="2"/>
    </row>
    <row r="263" spans="2:9" x14ac:dyDescent="0.2">
      <c r="B263" s="5"/>
      <c r="C263" s="5"/>
      <c r="D263" s="2"/>
      <c r="E263" s="2"/>
      <c r="F263" s="2"/>
      <c r="G263" s="2"/>
      <c r="H263" s="2"/>
      <c r="I263" s="2"/>
    </row>
    <row r="264" spans="2:9" x14ac:dyDescent="0.2">
      <c r="B264" s="5"/>
      <c r="C264" s="5"/>
      <c r="D264" s="2"/>
      <c r="E264" s="2"/>
      <c r="F264" s="2"/>
      <c r="G264" s="2"/>
      <c r="H264" s="2"/>
      <c r="I264" s="2"/>
    </row>
    <row r="265" spans="2:9" x14ac:dyDescent="0.2">
      <c r="B265" s="5"/>
      <c r="C265" s="5"/>
      <c r="D265" s="2"/>
      <c r="E265" s="2"/>
      <c r="F265" s="2"/>
      <c r="G265" s="2"/>
      <c r="H265" s="2"/>
      <c r="I265" s="2"/>
    </row>
    <row r="266" spans="2:9" x14ac:dyDescent="0.2">
      <c r="B266" s="5"/>
      <c r="C266" s="5"/>
      <c r="D266" s="2"/>
      <c r="E266" s="2"/>
      <c r="F266" s="2"/>
      <c r="G266" s="2"/>
      <c r="H266" s="2"/>
      <c r="I266" s="2"/>
    </row>
    <row r="267" spans="2:9" x14ac:dyDescent="0.2">
      <c r="B267" s="5"/>
      <c r="C267" s="5"/>
      <c r="D267" s="2"/>
      <c r="E267" s="2"/>
      <c r="F267" s="2"/>
      <c r="G267" s="2"/>
      <c r="H267" s="2"/>
      <c r="I267" s="2"/>
    </row>
    <row r="268" spans="2:9" x14ac:dyDescent="0.2">
      <c r="B268" s="5"/>
      <c r="C268" s="5"/>
      <c r="D268" s="2"/>
      <c r="E268" s="2"/>
      <c r="F268" s="2"/>
      <c r="G268" s="2"/>
      <c r="H268" s="2"/>
      <c r="I268" s="2"/>
    </row>
    <row r="269" spans="2:9" x14ac:dyDescent="0.2">
      <c r="B269" s="5"/>
      <c r="C269" s="5"/>
      <c r="D269" s="2"/>
      <c r="E269" s="2"/>
      <c r="F269" s="2"/>
      <c r="G269" s="2"/>
      <c r="H269" s="2"/>
      <c r="I269" s="2"/>
    </row>
    <row r="270" spans="2:9" x14ac:dyDescent="0.2">
      <c r="B270" s="5"/>
      <c r="C270" s="5"/>
      <c r="D270" s="2"/>
      <c r="E270" s="2"/>
      <c r="F270" s="2"/>
      <c r="G270" s="2"/>
      <c r="H270" s="2"/>
      <c r="I270" s="2"/>
    </row>
    <row r="271" spans="2:9" x14ac:dyDescent="0.2">
      <c r="B271" s="5"/>
      <c r="C271" s="5"/>
      <c r="D271" s="2"/>
      <c r="E271" s="2"/>
      <c r="F271" s="2"/>
      <c r="G271" s="2"/>
      <c r="H271" s="2"/>
      <c r="I271" s="2"/>
    </row>
    <row r="272" spans="2:9" x14ac:dyDescent="0.2">
      <c r="B272" s="5"/>
      <c r="C272" s="5"/>
      <c r="D272" s="2"/>
      <c r="E272" s="2"/>
      <c r="F272" s="2"/>
      <c r="G272" s="2"/>
      <c r="H272" s="2"/>
      <c r="I272" s="2"/>
    </row>
    <row r="273" spans="2:9" x14ac:dyDescent="0.2">
      <c r="B273" s="5"/>
      <c r="C273" s="5"/>
      <c r="D273" s="2"/>
      <c r="E273" s="2"/>
      <c r="F273" s="2"/>
      <c r="G273" s="2"/>
      <c r="H273" s="2"/>
      <c r="I273" s="2"/>
    </row>
    <row r="274" spans="2:9" x14ac:dyDescent="0.2">
      <c r="B274" s="5"/>
      <c r="C274" s="5"/>
      <c r="D274" s="2"/>
      <c r="E274" s="2"/>
      <c r="F274" s="2"/>
      <c r="G274" s="2"/>
      <c r="H274" s="2"/>
      <c r="I274" s="2"/>
    </row>
    <row r="275" spans="2:9" x14ac:dyDescent="0.2">
      <c r="B275" s="5"/>
      <c r="C275" s="5"/>
      <c r="D275" s="2"/>
      <c r="E275" s="2"/>
      <c r="F275" s="2"/>
      <c r="G275" s="2"/>
      <c r="H275" s="2"/>
      <c r="I275" s="2"/>
    </row>
    <row r="276" spans="2:9" x14ac:dyDescent="0.2">
      <c r="B276" s="5"/>
      <c r="C276" s="5"/>
      <c r="D276" s="2"/>
      <c r="E276" s="2"/>
      <c r="F276" s="2"/>
      <c r="G276" s="2"/>
      <c r="H276" s="2"/>
      <c r="I276" s="2"/>
    </row>
    <row r="277" spans="2:9" x14ac:dyDescent="0.2">
      <c r="B277" s="5"/>
      <c r="C277" s="5"/>
      <c r="D277" s="2"/>
      <c r="E277" s="2"/>
      <c r="F277" s="2"/>
      <c r="G277" s="2"/>
      <c r="H277" s="2"/>
      <c r="I277" s="2"/>
    </row>
    <row r="278" spans="2:9" x14ac:dyDescent="0.2">
      <c r="B278" s="5"/>
      <c r="C278" s="5"/>
      <c r="D278" s="2"/>
      <c r="E278" s="2"/>
      <c r="F278" s="2"/>
      <c r="G278" s="2"/>
      <c r="H278" s="2"/>
      <c r="I278" s="2"/>
    </row>
    <row r="279" spans="2:9" x14ac:dyDescent="0.2">
      <c r="B279" s="5"/>
      <c r="C279" s="5"/>
      <c r="D279" s="2"/>
      <c r="E279" s="2"/>
      <c r="F279" s="2"/>
      <c r="G279" s="2"/>
      <c r="H279" s="2"/>
      <c r="I279" s="2"/>
    </row>
    <row r="280" spans="2:9" x14ac:dyDescent="0.2">
      <c r="B280" s="5"/>
      <c r="C280" s="5"/>
      <c r="D280" s="2"/>
      <c r="E280" s="2"/>
      <c r="F280" s="2"/>
      <c r="G280" s="2"/>
      <c r="H280" s="2"/>
      <c r="I280" s="2"/>
    </row>
    <row r="281" spans="2:9" x14ac:dyDescent="0.2">
      <c r="B281" s="5"/>
      <c r="C281" s="5"/>
      <c r="D281" s="2"/>
      <c r="E281" s="2"/>
      <c r="F281" s="2"/>
      <c r="G281" s="2"/>
      <c r="H281" s="2"/>
      <c r="I281" s="2"/>
    </row>
    <row r="282" spans="2:9" x14ac:dyDescent="0.2">
      <c r="B282" s="5"/>
      <c r="C282" s="5"/>
      <c r="D282" s="2"/>
      <c r="E282" s="2"/>
      <c r="F282" s="2"/>
      <c r="G282" s="2"/>
      <c r="H282" s="2"/>
      <c r="I282" s="2"/>
    </row>
    <row r="283" spans="2:9" x14ac:dyDescent="0.2">
      <c r="B283" s="5"/>
      <c r="C283" s="5"/>
      <c r="D283" s="2"/>
      <c r="E283" s="2"/>
      <c r="F283" s="2"/>
      <c r="G283" s="2"/>
      <c r="H283" s="2"/>
      <c r="I283" s="2"/>
    </row>
    <row r="284" spans="2:9" x14ac:dyDescent="0.2">
      <c r="B284" s="5"/>
      <c r="C284" s="5"/>
      <c r="D284" s="2"/>
      <c r="E284" s="2"/>
      <c r="F284" s="2"/>
      <c r="G284" s="2"/>
      <c r="H284" s="2"/>
      <c r="I284" s="2"/>
    </row>
    <row r="285" spans="2:9" x14ac:dyDescent="0.2">
      <c r="B285" s="5"/>
      <c r="C285" s="5"/>
      <c r="D285" s="2"/>
      <c r="E285" s="2"/>
      <c r="F285" s="2"/>
      <c r="G285" s="2"/>
      <c r="H285" s="2"/>
      <c r="I285" s="2"/>
    </row>
    <row r="286" spans="2:9" x14ac:dyDescent="0.2">
      <c r="B286" s="5"/>
      <c r="C286" s="5"/>
      <c r="D286" s="2"/>
      <c r="E286" s="2"/>
      <c r="F286" s="2"/>
      <c r="G286" s="2"/>
      <c r="H286" s="2"/>
      <c r="I286" s="2"/>
    </row>
    <row r="287" spans="2:9" x14ac:dyDescent="0.2">
      <c r="B287" s="5"/>
      <c r="C287" s="5"/>
      <c r="D287" s="2"/>
      <c r="E287" s="2"/>
      <c r="F287" s="2"/>
      <c r="G287" s="2"/>
      <c r="H287" s="2"/>
      <c r="I287" s="2"/>
    </row>
    <row r="288" spans="2:9" x14ac:dyDescent="0.2">
      <c r="B288" s="5"/>
      <c r="C288" s="5"/>
      <c r="D288" s="2"/>
      <c r="E288" s="2"/>
      <c r="F288" s="2"/>
      <c r="G288" s="2"/>
      <c r="H288" s="2"/>
      <c r="I288" s="2"/>
    </row>
    <row r="289" spans="2:9" x14ac:dyDescent="0.2">
      <c r="B289" s="5"/>
      <c r="C289" s="5"/>
      <c r="D289" s="2"/>
      <c r="E289" s="2"/>
      <c r="F289" s="2"/>
      <c r="G289" s="2"/>
      <c r="H289" s="2"/>
      <c r="I289" s="2"/>
    </row>
    <row r="290" spans="2:9" x14ac:dyDescent="0.2">
      <c r="B290" s="5"/>
      <c r="C290" s="5"/>
      <c r="D290" s="2"/>
      <c r="E290" s="2"/>
      <c r="F290" s="2"/>
      <c r="G290" s="2"/>
      <c r="H290" s="2"/>
      <c r="I290" s="2"/>
    </row>
    <row r="291" spans="2:9" x14ac:dyDescent="0.2">
      <c r="B291" s="5"/>
      <c r="C291" s="5"/>
      <c r="D291" s="2"/>
      <c r="E291" s="2"/>
      <c r="F291" s="2"/>
      <c r="G291" s="2"/>
      <c r="H291" s="2"/>
      <c r="I291" s="2"/>
    </row>
    <row r="292" spans="2:9" x14ac:dyDescent="0.2">
      <c r="B292" s="5"/>
      <c r="C292" s="5"/>
      <c r="D292" s="2"/>
      <c r="E292" s="2"/>
      <c r="F292" s="2"/>
      <c r="G292" s="2"/>
      <c r="H292" s="2"/>
      <c r="I292" s="2"/>
    </row>
    <row r="293" spans="2:9" x14ac:dyDescent="0.2">
      <c r="B293" s="5"/>
      <c r="C293" s="5"/>
      <c r="D293" s="2"/>
      <c r="E293" s="2"/>
      <c r="F293" s="2"/>
      <c r="G293" s="2"/>
      <c r="H293" s="2"/>
      <c r="I293" s="2"/>
    </row>
    <row r="294" spans="2:9" x14ac:dyDescent="0.2">
      <c r="B294" s="5"/>
      <c r="C294" s="5"/>
      <c r="D294" s="2"/>
      <c r="E294" s="2"/>
      <c r="F294" s="2"/>
      <c r="G294" s="2"/>
      <c r="H294" s="2"/>
      <c r="I294" s="2"/>
    </row>
    <row r="295" spans="2:9" x14ac:dyDescent="0.2">
      <c r="B295" s="5"/>
      <c r="C295" s="5"/>
      <c r="D295" s="2"/>
      <c r="E295" s="2"/>
      <c r="F295" s="2"/>
      <c r="G295" s="2"/>
      <c r="H295" s="2"/>
      <c r="I295" s="2"/>
    </row>
    <row r="296" spans="2:9" x14ac:dyDescent="0.2">
      <c r="B296" s="5"/>
      <c r="C296" s="5"/>
      <c r="D296" s="2"/>
      <c r="E296" s="2"/>
      <c r="F296" s="2"/>
      <c r="G296" s="2"/>
      <c r="H296" s="2"/>
      <c r="I296" s="2"/>
    </row>
    <row r="297" spans="2:9" x14ac:dyDescent="0.2">
      <c r="B297" s="5"/>
      <c r="C297" s="5"/>
      <c r="D297" s="2"/>
      <c r="E297" s="2"/>
      <c r="F297" s="2"/>
      <c r="G297" s="2"/>
      <c r="H297" s="2"/>
      <c r="I297" s="2"/>
    </row>
    <row r="298" spans="2:9" x14ac:dyDescent="0.2">
      <c r="B298" s="5"/>
      <c r="C298" s="5"/>
      <c r="D298" s="2"/>
      <c r="E298" s="2"/>
      <c r="F298" s="2"/>
      <c r="G298" s="2"/>
      <c r="H298" s="2"/>
      <c r="I298" s="2"/>
    </row>
    <row r="299" spans="2:9" x14ac:dyDescent="0.2">
      <c r="B299" s="5"/>
      <c r="C299" s="5"/>
      <c r="D299" s="2"/>
      <c r="E299" s="2"/>
      <c r="F299" s="2"/>
      <c r="G299" s="2"/>
      <c r="H299" s="2"/>
      <c r="I299" s="2"/>
    </row>
    <row r="300" spans="2:9" x14ac:dyDescent="0.2">
      <c r="B300" s="5"/>
      <c r="C300" s="5"/>
      <c r="D300" s="2"/>
      <c r="E300" s="2"/>
      <c r="F300" s="2"/>
      <c r="G300" s="2"/>
      <c r="H300" s="2"/>
      <c r="I300" s="2"/>
    </row>
    <row r="301" spans="2:9" x14ac:dyDescent="0.2">
      <c r="B301" s="5"/>
      <c r="C301" s="5"/>
      <c r="D301" s="2"/>
      <c r="E301" s="2"/>
      <c r="F301" s="2"/>
      <c r="G301" s="2"/>
      <c r="H301" s="2"/>
      <c r="I301" s="2"/>
    </row>
    <row r="302" spans="2:9" x14ac:dyDescent="0.2">
      <c r="B302" s="5"/>
      <c r="C302" s="5"/>
      <c r="D302" s="2"/>
      <c r="E302" s="2"/>
      <c r="F302" s="2"/>
      <c r="G302" s="2"/>
      <c r="H302" s="2"/>
      <c r="I302" s="2"/>
    </row>
    <row r="303" spans="2:9" x14ac:dyDescent="0.2">
      <c r="B303" s="5"/>
      <c r="C303" s="5"/>
      <c r="D303" s="2"/>
      <c r="E303" s="2"/>
      <c r="F303" s="2"/>
      <c r="G303" s="2"/>
      <c r="H303" s="2"/>
      <c r="I303" s="2"/>
    </row>
    <row r="304" spans="2:9" x14ac:dyDescent="0.2">
      <c r="B304" s="5"/>
      <c r="C304" s="5"/>
      <c r="D304" s="2"/>
      <c r="E304" s="2"/>
      <c r="F304" s="2"/>
      <c r="G304" s="2"/>
      <c r="H304" s="2"/>
      <c r="I304" s="2"/>
    </row>
    <row r="305" spans="2:9" x14ac:dyDescent="0.2">
      <c r="B305" s="5"/>
      <c r="C305" s="5"/>
      <c r="D305" s="2"/>
      <c r="E305" s="2"/>
      <c r="F305" s="2"/>
      <c r="G305" s="2"/>
      <c r="H305" s="2"/>
      <c r="I305" s="2"/>
    </row>
    <row r="306" spans="2:9" x14ac:dyDescent="0.2">
      <c r="B306" s="5"/>
      <c r="C306" s="5"/>
      <c r="D306" s="2"/>
    </row>
    <row r="307" spans="2:9" x14ac:dyDescent="0.2">
      <c r="B307" s="5"/>
      <c r="C307" s="5"/>
    </row>
    <row r="308" spans="2:9" x14ac:dyDescent="0.2">
      <c r="B308" s="5"/>
      <c r="C308" s="5"/>
    </row>
    <row r="309" spans="2:9" x14ac:dyDescent="0.2">
      <c r="B309" s="5"/>
      <c r="C309" s="5"/>
    </row>
    <row r="310" spans="2:9" x14ac:dyDescent="0.2">
      <c r="B310" s="5"/>
      <c r="C310" s="5"/>
    </row>
    <row r="311" spans="2:9" x14ac:dyDescent="0.2">
      <c r="B311" s="5"/>
      <c r="C311" s="5"/>
    </row>
    <row r="312" spans="2:9" x14ac:dyDescent="0.2">
      <c r="B312" s="5"/>
      <c r="C312" s="5"/>
    </row>
    <row r="313" spans="2:9" x14ac:dyDescent="0.2">
      <c r="B313" s="5"/>
      <c r="C313" s="5"/>
    </row>
    <row r="314" spans="2:9" x14ac:dyDescent="0.2">
      <c r="B314" s="5"/>
      <c r="C314" s="5"/>
    </row>
    <row r="315" spans="2:9" x14ac:dyDescent="0.2">
      <c r="B315" s="5"/>
      <c r="C315" s="5"/>
    </row>
    <row r="316" spans="2:9" x14ac:dyDescent="0.2">
      <c r="B316" s="5"/>
      <c r="C316" s="5"/>
    </row>
    <row r="317" spans="2:9" x14ac:dyDescent="0.2">
      <c r="B317" s="5"/>
      <c r="C317" s="5"/>
    </row>
    <row r="318" spans="2:9" x14ac:dyDescent="0.2">
      <c r="B318" s="5"/>
      <c r="C318" s="5"/>
    </row>
    <row r="319" spans="2:9" x14ac:dyDescent="0.2">
      <c r="B319" s="5"/>
      <c r="C319" s="5"/>
    </row>
    <row r="320" spans="2:9" x14ac:dyDescent="0.2">
      <c r="B320" s="5"/>
      <c r="C320" s="5"/>
    </row>
    <row r="321" spans="2:3" x14ac:dyDescent="0.2">
      <c r="B321" s="5"/>
      <c r="C321" s="5"/>
    </row>
    <row r="322" spans="2:3" x14ac:dyDescent="0.2">
      <c r="B322" s="5"/>
      <c r="C322" s="5"/>
    </row>
    <row r="323" spans="2:3" x14ac:dyDescent="0.2">
      <c r="B323" s="5"/>
      <c r="C323" s="5"/>
    </row>
    <row r="324" spans="2:3" x14ac:dyDescent="0.2">
      <c r="B324" s="5"/>
      <c r="C324" s="5"/>
    </row>
    <row r="325" spans="2:3" x14ac:dyDescent="0.2">
      <c r="B325" s="5"/>
      <c r="C325" s="5"/>
    </row>
    <row r="326" spans="2:3" x14ac:dyDescent="0.2">
      <c r="B326" s="5"/>
      <c r="C326" s="5"/>
    </row>
    <row r="327" spans="2:3" x14ac:dyDescent="0.2">
      <c r="B327" s="5"/>
      <c r="C327" s="5"/>
    </row>
    <row r="328" spans="2:3" x14ac:dyDescent="0.2">
      <c r="B328" s="5"/>
      <c r="C328" s="5"/>
    </row>
    <row r="329" spans="2:3" x14ac:dyDescent="0.2">
      <c r="B329" s="5"/>
      <c r="C329" s="5"/>
    </row>
    <row r="330" spans="2:3" x14ac:dyDescent="0.2">
      <c r="B330" s="5"/>
      <c r="C330" s="5"/>
    </row>
    <row r="331" spans="2:3" x14ac:dyDescent="0.2">
      <c r="B331" s="5"/>
      <c r="C331" s="5"/>
    </row>
    <row r="332" spans="2:3" x14ac:dyDescent="0.2">
      <c r="B332" s="5"/>
      <c r="C332" s="5"/>
    </row>
    <row r="333" spans="2:3" x14ac:dyDescent="0.2">
      <c r="B333" s="5"/>
      <c r="C333" s="5"/>
    </row>
    <row r="334" spans="2:3" x14ac:dyDescent="0.2">
      <c r="B334" s="5"/>
      <c r="C334" s="5"/>
    </row>
    <row r="335" spans="2:3" x14ac:dyDescent="0.2">
      <c r="B335" s="5"/>
      <c r="C335" s="5"/>
    </row>
    <row r="336" spans="2:3" x14ac:dyDescent="0.2">
      <c r="B336" s="5"/>
      <c r="C336" s="5"/>
    </row>
    <row r="337" spans="2:3" x14ac:dyDescent="0.2">
      <c r="B337" s="5"/>
      <c r="C337" s="5"/>
    </row>
    <row r="338" spans="2:3" x14ac:dyDescent="0.2">
      <c r="B338" s="5"/>
      <c r="C338" s="5"/>
    </row>
    <row r="339" spans="2:3" x14ac:dyDescent="0.2">
      <c r="B339" s="5"/>
      <c r="C339" s="5"/>
    </row>
    <row r="340" spans="2:3" x14ac:dyDescent="0.2">
      <c r="B340" s="5"/>
      <c r="C340" s="5"/>
    </row>
    <row r="341" spans="2:3" x14ac:dyDescent="0.2">
      <c r="B341" s="5"/>
      <c r="C341" s="5"/>
    </row>
    <row r="342" spans="2:3" x14ac:dyDescent="0.2">
      <c r="B342" s="5"/>
      <c r="C342" s="5"/>
    </row>
    <row r="343" spans="2:3" x14ac:dyDescent="0.2">
      <c r="B343" s="5"/>
      <c r="C343" s="5"/>
    </row>
    <row r="344" spans="2:3" x14ac:dyDescent="0.2">
      <c r="B344" s="5"/>
      <c r="C344" s="5"/>
    </row>
    <row r="345" spans="2:3" x14ac:dyDescent="0.2">
      <c r="B345" s="5"/>
      <c r="C345" s="5"/>
    </row>
    <row r="346" spans="2:3" x14ac:dyDescent="0.2">
      <c r="B346" s="5"/>
      <c r="C346" s="5"/>
    </row>
    <row r="347" spans="2:3" x14ac:dyDescent="0.2">
      <c r="B347" s="5"/>
      <c r="C347" s="5"/>
    </row>
    <row r="348" spans="2:3" x14ac:dyDescent="0.2">
      <c r="B348" s="5"/>
      <c r="C348" s="5"/>
    </row>
    <row r="349" spans="2:3" x14ac:dyDescent="0.2">
      <c r="B349" s="5"/>
      <c r="C349" s="5"/>
    </row>
    <row r="350" spans="2:3" x14ac:dyDescent="0.2">
      <c r="B350" s="5"/>
      <c r="C350" s="5"/>
    </row>
    <row r="351" spans="2:3" x14ac:dyDescent="0.2">
      <c r="B351" s="5"/>
      <c r="C351" s="5"/>
    </row>
    <row r="352" spans="2:3" x14ac:dyDescent="0.2">
      <c r="B352" s="5"/>
      <c r="C352" s="5"/>
    </row>
    <row r="353" spans="2:3" x14ac:dyDescent="0.2">
      <c r="B353" s="5"/>
      <c r="C353" s="5"/>
    </row>
    <row r="354" spans="2:3" x14ac:dyDescent="0.2">
      <c r="B354" s="5"/>
      <c r="C354" s="5"/>
    </row>
    <row r="355" spans="2:3" x14ac:dyDescent="0.2">
      <c r="B355" s="5"/>
      <c r="C355" s="5"/>
    </row>
    <row r="356" spans="2:3" x14ac:dyDescent="0.2">
      <c r="B356" s="5"/>
      <c r="C356" s="5"/>
    </row>
    <row r="357" spans="2:3" x14ac:dyDescent="0.2">
      <c r="B357" s="5"/>
      <c r="C357" s="5"/>
    </row>
    <row r="358" spans="2:3" x14ac:dyDescent="0.2">
      <c r="B358" s="5"/>
      <c r="C358" s="5"/>
    </row>
    <row r="359" spans="2:3" x14ac:dyDescent="0.2">
      <c r="B359" s="5"/>
      <c r="C359" s="5"/>
    </row>
    <row r="360" spans="2:3" x14ac:dyDescent="0.2">
      <c r="B360" s="5"/>
      <c r="C360" s="5"/>
    </row>
    <row r="361" spans="2:3" x14ac:dyDescent="0.2">
      <c r="B361" s="5"/>
      <c r="C361" s="5"/>
    </row>
    <row r="362" spans="2:3" x14ac:dyDescent="0.2">
      <c r="B362" s="5"/>
      <c r="C362" s="5"/>
    </row>
    <row r="363" spans="2:3" x14ac:dyDescent="0.2">
      <c r="B363" s="5"/>
      <c r="C363" s="5"/>
    </row>
    <row r="364" spans="2:3" x14ac:dyDescent="0.2">
      <c r="B364" s="5"/>
      <c r="C364" s="5"/>
    </row>
    <row r="365" spans="2:3" x14ac:dyDescent="0.2">
      <c r="B365" s="5"/>
      <c r="C365" s="5"/>
    </row>
    <row r="366" spans="2:3" x14ac:dyDescent="0.2">
      <c r="B366" s="5"/>
      <c r="C366" s="5"/>
    </row>
    <row r="367" spans="2:3" x14ac:dyDescent="0.2">
      <c r="B367" s="5"/>
      <c r="C367" s="5"/>
    </row>
    <row r="368" spans="2:3" x14ac:dyDescent="0.2">
      <c r="B368" s="5"/>
      <c r="C368" s="5"/>
    </row>
    <row r="369" spans="2:3" x14ac:dyDescent="0.2">
      <c r="B369" s="5"/>
      <c r="C369" s="5"/>
    </row>
    <row r="370" spans="2:3" x14ac:dyDescent="0.2">
      <c r="B370" s="5"/>
      <c r="C370" s="5"/>
    </row>
    <row r="371" spans="2:3" x14ac:dyDescent="0.2">
      <c r="B371" s="5"/>
      <c r="C371" s="5"/>
    </row>
    <row r="372" spans="2:3" x14ac:dyDescent="0.2">
      <c r="B372" s="5"/>
      <c r="C372" s="5"/>
    </row>
    <row r="373" spans="2:3" x14ac:dyDescent="0.2">
      <c r="B373" s="5"/>
      <c r="C373" s="5"/>
    </row>
    <row r="374" spans="2:3" x14ac:dyDescent="0.2">
      <c r="B374" s="5"/>
      <c r="C374" s="5"/>
    </row>
    <row r="375" spans="2:3" x14ac:dyDescent="0.2">
      <c r="B375" s="5"/>
      <c r="C375" s="5"/>
    </row>
    <row r="376" spans="2:3" x14ac:dyDescent="0.2">
      <c r="B376" s="5"/>
      <c r="C376" s="5"/>
    </row>
    <row r="377" spans="2:3" x14ac:dyDescent="0.2">
      <c r="B377" s="5"/>
      <c r="C377" s="5"/>
    </row>
    <row r="378" spans="2:3" x14ac:dyDescent="0.2">
      <c r="B378" s="5"/>
      <c r="C378" s="5"/>
    </row>
    <row r="379" spans="2:3" x14ac:dyDescent="0.2">
      <c r="B379" s="5"/>
      <c r="C379" s="5"/>
    </row>
    <row r="380" spans="2:3" x14ac:dyDescent="0.2">
      <c r="B380" s="5"/>
      <c r="C380" s="5"/>
    </row>
    <row r="381" spans="2:3" x14ac:dyDescent="0.2">
      <c r="B381" s="5"/>
      <c r="C381" s="5"/>
    </row>
    <row r="382" spans="2:3" x14ac:dyDescent="0.2">
      <c r="B382" s="5"/>
      <c r="C382" s="5"/>
    </row>
    <row r="383" spans="2:3" x14ac:dyDescent="0.2">
      <c r="B383" s="5"/>
      <c r="C383" s="5"/>
    </row>
    <row r="384" spans="2:3" x14ac:dyDescent="0.2">
      <c r="B384" s="5"/>
      <c r="C384" s="5"/>
    </row>
    <row r="385" spans="2:3" x14ac:dyDescent="0.2">
      <c r="B385" s="5"/>
      <c r="C385" s="5"/>
    </row>
    <row r="386" spans="2:3" x14ac:dyDescent="0.2">
      <c r="B386" s="5"/>
      <c r="C386" s="5"/>
    </row>
    <row r="387" spans="2:3" x14ac:dyDescent="0.2">
      <c r="B387" s="5"/>
      <c r="C387" s="5"/>
    </row>
    <row r="388" spans="2:3" x14ac:dyDescent="0.2">
      <c r="B388" s="5"/>
      <c r="C388" s="5"/>
    </row>
    <row r="389" spans="2:3" x14ac:dyDescent="0.2">
      <c r="B389" s="5"/>
      <c r="C389" s="5"/>
    </row>
    <row r="390" spans="2:3" x14ac:dyDescent="0.2">
      <c r="B390" s="5"/>
      <c r="C390" s="5"/>
    </row>
    <row r="391" spans="2:3" x14ac:dyDescent="0.2">
      <c r="B391" s="5"/>
      <c r="C391" s="5"/>
    </row>
    <row r="392" spans="2:3" x14ac:dyDescent="0.2">
      <c r="B392" s="5"/>
      <c r="C392" s="5"/>
    </row>
    <row r="393" spans="2:3" x14ac:dyDescent="0.2">
      <c r="B393" s="5"/>
      <c r="C393" s="5"/>
    </row>
    <row r="394" spans="2:3" x14ac:dyDescent="0.2">
      <c r="B394" s="5"/>
      <c r="C394" s="5"/>
    </row>
    <row r="395" spans="2:3" x14ac:dyDescent="0.2">
      <c r="B395" s="5"/>
      <c r="C395" s="5"/>
    </row>
    <row r="396" spans="2:3" x14ac:dyDescent="0.2">
      <c r="B396" s="5"/>
      <c r="C396" s="5"/>
    </row>
    <row r="397" spans="2:3" x14ac:dyDescent="0.2">
      <c r="B397" s="5"/>
      <c r="C397" s="5"/>
    </row>
    <row r="398" spans="2:3" x14ac:dyDescent="0.2">
      <c r="B398" s="5"/>
      <c r="C398" s="5"/>
    </row>
    <row r="399" spans="2:3" x14ac:dyDescent="0.2">
      <c r="B399" s="5"/>
      <c r="C399" s="5"/>
    </row>
    <row r="400" spans="2:3" x14ac:dyDescent="0.2">
      <c r="B400" s="5"/>
      <c r="C400" s="5"/>
    </row>
    <row r="401" spans="2:3" x14ac:dyDescent="0.2">
      <c r="B401" s="5"/>
      <c r="C401" s="5"/>
    </row>
    <row r="402" spans="2:3" x14ac:dyDescent="0.2">
      <c r="B402" s="5"/>
      <c r="C402" s="5"/>
    </row>
    <row r="403" spans="2:3" x14ac:dyDescent="0.2">
      <c r="B403" s="5"/>
      <c r="C403" s="5"/>
    </row>
    <row r="404" spans="2:3" x14ac:dyDescent="0.2">
      <c r="B404" s="5"/>
      <c r="C404" s="5"/>
    </row>
    <row r="405" spans="2:3" x14ac:dyDescent="0.2">
      <c r="B405" s="5"/>
      <c r="C405" s="5"/>
    </row>
    <row r="406" spans="2:3" x14ac:dyDescent="0.2">
      <c r="B406" s="5"/>
      <c r="C406" s="5"/>
    </row>
    <row r="407" spans="2:3" x14ac:dyDescent="0.2">
      <c r="B407" s="5"/>
      <c r="C407" s="5"/>
    </row>
    <row r="408" spans="2:3" x14ac:dyDescent="0.2">
      <c r="B408" s="5"/>
      <c r="C408" s="5"/>
    </row>
    <row r="409" spans="2:3" x14ac:dyDescent="0.2">
      <c r="B409" s="5"/>
      <c r="C409" s="5"/>
    </row>
    <row r="410" spans="2:3" x14ac:dyDescent="0.2">
      <c r="B410" s="5"/>
      <c r="C410" s="5"/>
    </row>
    <row r="411" spans="2:3" x14ac:dyDescent="0.2">
      <c r="B411" s="5"/>
      <c r="C411" s="5"/>
    </row>
    <row r="412" spans="2:3" x14ac:dyDescent="0.2">
      <c r="B412" s="5"/>
      <c r="C412" s="5"/>
    </row>
    <row r="413" spans="2:3" x14ac:dyDescent="0.2">
      <c r="B413" s="5"/>
      <c r="C413" s="5"/>
    </row>
    <row r="414" spans="2:3" x14ac:dyDescent="0.2">
      <c r="B414" s="5"/>
      <c r="C414" s="5"/>
    </row>
    <row r="415" spans="2:3" x14ac:dyDescent="0.2">
      <c r="B415" s="5"/>
      <c r="C415" s="5"/>
    </row>
    <row r="416" spans="2:3" x14ac:dyDescent="0.2">
      <c r="B416" s="5"/>
      <c r="C416" s="5"/>
    </row>
    <row r="417" spans="2:3" x14ac:dyDescent="0.2">
      <c r="B417" s="5"/>
      <c r="C417" s="5"/>
    </row>
    <row r="418" spans="2:3" x14ac:dyDescent="0.2">
      <c r="B418" s="5"/>
      <c r="C418" s="5"/>
    </row>
    <row r="419" spans="2:3" x14ac:dyDescent="0.2">
      <c r="B419" s="5"/>
      <c r="C419" s="5"/>
    </row>
    <row r="420" spans="2:3" x14ac:dyDescent="0.2">
      <c r="B420" s="5"/>
      <c r="C420" s="5"/>
    </row>
    <row r="421" spans="2:3" x14ac:dyDescent="0.2">
      <c r="B421" s="5"/>
      <c r="C421" s="5"/>
    </row>
    <row r="422" spans="2:3" x14ac:dyDescent="0.2">
      <c r="B422" s="5"/>
      <c r="C422" s="5"/>
    </row>
    <row r="423" spans="2:3" x14ac:dyDescent="0.2">
      <c r="B423" s="5"/>
      <c r="C423" s="5"/>
    </row>
    <row r="424" spans="2:3" x14ac:dyDescent="0.2">
      <c r="B424" s="5"/>
      <c r="C424" s="5"/>
    </row>
    <row r="425" spans="2:3" x14ac:dyDescent="0.2">
      <c r="B425" s="5"/>
      <c r="C425" s="5"/>
    </row>
    <row r="426" spans="2:3" x14ac:dyDescent="0.2">
      <c r="B426" s="5"/>
      <c r="C426" s="5"/>
    </row>
    <row r="427" spans="2:3" x14ac:dyDescent="0.2">
      <c r="B427" s="5"/>
      <c r="C427" s="5"/>
    </row>
    <row r="428" spans="2:3" x14ac:dyDescent="0.2">
      <c r="B428" s="5"/>
      <c r="C428" s="5"/>
    </row>
    <row r="429" spans="2:3" x14ac:dyDescent="0.2">
      <c r="B429" s="5"/>
      <c r="C429" s="5"/>
    </row>
    <row r="430" spans="2:3" x14ac:dyDescent="0.2">
      <c r="B430" s="5"/>
      <c r="C430" s="5"/>
    </row>
    <row r="431" spans="2:3" x14ac:dyDescent="0.2">
      <c r="B431" s="5"/>
      <c r="C431" s="5"/>
    </row>
    <row r="432" spans="2:3" x14ac:dyDescent="0.2">
      <c r="B432" s="5"/>
      <c r="C432" s="5"/>
    </row>
    <row r="433" spans="2:3" x14ac:dyDescent="0.2">
      <c r="B433" s="5"/>
      <c r="C433" s="5"/>
    </row>
    <row r="434" spans="2:3" x14ac:dyDescent="0.2">
      <c r="B434" s="5"/>
      <c r="C434" s="5"/>
    </row>
    <row r="435" spans="2:3" x14ac:dyDescent="0.2">
      <c r="B435" s="5"/>
      <c r="C435" s="5"/>
    </row>
    <row r="436" spans="2:3" x14ac:dyDescent="0.2">
      <c r="B436" s="5"/>
      <c r="C436" s="5"/>
    </row>
    <row r="437" spans="2:3" x14ac:dyDescent="0.2">
      <c r="B437" s="5"/>
      <c r="C437" s="5"/>
    </row>
    <row r="438" spans="2:3" x14ac:dyDescent="0.2">
      <c r="B438" s="5"/>
      <c r="C438" s="5"/>
    </row>
    <row r="439" spans="2:3" x14ac:dyDescent="0.2">
      <c r="B439" s="5"/>
      <c r="C439" s="5"/>
    </row>
    <row r="440" spans="2:3" x14ac:dyDescent="0.2">
      <c r="B440" s="5"/>
      <c r="C440" s="5"/>
    </row>
    <row r="441" spans="2:3" x14ac:dyDescent="0.2">
      <c r="B441" s="5"/>
      <c r="C441" s="5"/>
    </row>
    <row r="442" spans="2:3" x14ac:dyDescent="0.2">
      <c r="B442" s="5"/>
      <c r="C442" s="5"/>
    </row>
    <row r="443" spans="2:3" x14ac:dyDescent="0.2">
      <c r="B443" s="5"/>
      <c r="C443" s="5"/>
    </row>
    <row r="444" spans="2:3" x14ac:dyDescent="0.2">
      <c r="B444" s="5"/>
      <c r="C444" s="5"/>
    </row>
    <row r="445" spans="2:3" x14ac:dyDescent="0.2">
      <c r="B445" s="5"/>
      <c r="C445" s="5"/>
    </row>
    <row r="446" spans="2:3" x14ac:dyDescent="0.2">
      <c r="B446" s="5"/>
      <c r="C446" s="5"/>
    </row>
    <row r="447" spans="2:3" x14ac:dyDescent="0.2">
      <c r="B447" s="5"/>
      <c r="C447" s="5"/>
    </row>
    <row r="448" spans="2:3" x14ac:dyDescent="0.2">
      <c r="B448" s="5"/>
      <c r="C448" s="5"/>
    </row>
    <row r="449" spans="2:3" x14ac:dyDescent="0.2">
      <c r="B449" s="5"/>
      <c r="C449" s="5"/>
    </row>
    <row r="450" spans="2:3" x14ac:dyDescent="0.2">
      <c r="B450" s="5"/>
      <c r="C450" s="5"/>
    </row>
    <row r="451" spans="2:3" x14ac:dyDescent="0.2">
      <c r="B451" s="5"/>
      <c r="C451" s="5"/>
    </row>
    <row r="452" spans="2:3" x14ac:dyDescent="0.2">
      <c r="B452" s="5"/>
      <c r="C452" s="5"/>
    </row>
    <row r="453" spans="2:3" x14ac:dyDescent="0.2">
      <c r="B453" s="5"/>
      <c r="C453" s="5"/>
    </row>
    <row r="454" spans="2:3" x14ac:dyDescent="0.2">
      <c r="B454" s="5"/>
      <c r="C454" s="5"/>
    </row>
    <row r="455" spans="2:3" x14ac:dyDescent="0.2">
      <c r="B455" s="5"/>
      <c r="C455" s="5"/>
    </row>
    <row r="456" spans="2:3" x14ac:dyDescent="0.2">
      <c r="B456" s="5"/>
      <c r="C456" s="5"/>
    </row>
    <row r="457" spans="2:3" x14ac:dyDescent="0.2">
      <c r="B457" s="5"/>
      <c r="C457" s="5"/>
    </row>
    <row r="458" spans="2:3" x14ac:dyDescent="0.2">
      <c r="B458" s="5"/>
      <c r="C458" s="5"/>
    </row>
    <row r="459" spans="2:3" x14ac:dyDescent="0.2">
      <c r="B459" s="5"/>
      <c r="C459" s="5"/>
    </row>
    <row r="460" spans="2:3" x14ac:dyDescent="0.2">
      <c r="B460" s="5"/>
      <c r="C460" s="5"/>
    </row>
    <row r="461" spans="2:3" x14ac:dyDescent="0.2">
      <c r="B461" s="5"/>
      <c r="C461" s="5"/>
    </row>
    <row r="462" spans="2:3" x14ac:dyDescent="0.2">
      <c r="B462" s="5"/>
      <c r="C462" s="5"/>
    </row>
    <row r="463" spans="2:3" x14ac:dyDescent="0.2">
      <c r="B463" s="5"/>
      <c r="C463" s="5"/>
    </row>
    <row r="464" spans="2:3" x14ac:dyDescent="0.2">
      <c r="B464" s="5"/>
      <c r="C464" s="5"/>
    </row>
    <row r="465" spans="2:3" x14ac:dyDescent="0.2">
      <c r="B465" s="5"/>
      <c r="C465" s="5"/>
    </row>
    <row r="466" spans="2:3" x14ac:dyDescent="0.2">
      <c r="B466" s="5"/>
      <c r="C466" s="5"/>
    </row>
    <row r="467" spans="2:3" x14ac:dyDescent="0.2">
      <c r="B467" s="5"/>
      <c r="C467" s="5"/>
    </row>
    <row r="468" spans="2:3" x14ac:dyDescent="0.2">
      <c r="B468" s="5"/>
      <c r="C468" s="5"/>
    </row>
    <row r="469" spans="2:3" x14ac:dyDescent="0.2">
      <c r="B469" s="5"/>
      <c r="C469" s="5"/>
    </row>
    <row r="470" spans="2:3" x14ac:dyDescent="0.2">
      <c r="B470" s="5"/>
      <c r="C470" s="5"/>
    </row>
    <row r="471" spans="2:3" x14ac:dyDescent="0.2">
      <c r="B471" s="5"/>
      <c r="C471" s="5"/>
    </row>
    <row r="472" spans="2:3" x14ac:dyDescent="0.2">
      <c r="B472" s="5"/>
      <c r="C472" s="5"/>
    </row>
    <row r="473" spans="2:3" x14ac:dyDescent="0.2">
      <c r="B473" s="5"/>
      <c r="C473" s="5"/>
    </row>
    <row r="474" spans="2:3" x14ac:dyDescent="0.2">
      <c r="B474" s="5"/>
      <c r="C474" s="5"/>
    </row>
    <row r="475" spans="2:3" x14ac:dyDescent="0.2">
      <c r="B475" s="5"/>
      <c r="C475" s="5"/>
    </row>
    <row r="476" spans="2:3" x14ac:dyDescent="0.2">
      <c r="B476" s="5"/>
      <c r="C476" s="5"/>
    </row>
    <row r="477" spans="2:3" x14ac:dyDescent="0.2">
      <c r="B477" s="5"/>
      <c r="C477" s="5"/>
    </row>
    <row r="478" spans="2:3" x14ac:dyDescent="0.2">
      <c r="B478" s="5"/>
      <c r="C478" s="5"/>
    </row>
    <row r="479" spans="2:3" x14ac:dyDescent="0.2">
      <c r="B479" s="5"/>
      <c r="C479" s="5"/>
    </row>
    <row r="480" spans="2:3" x14ac:dyDescent="0.2">
      <c r="B480" s="5"/>
      <c r="C480" s="5"/>
    </row>
    <row r="481" spans="2:3" x14ac:dyDescent="0.2">
      <c r="B481" s="5"/>
      <c r="C481" s="5"/>
    </row>
    <row r="482" spans="2:3" x14ac:dyDescent="0.2">
      <c r="B482" s="5"/>
      <c r="C482" s="5"/>
    </row>
    <row r="483" spans="2:3" x14ac:dyDescent="0.2">
      <c r="B483" s="5"/>
      <c r="C483" s="5"/>
    </row>
    <row r="484" spans="2:3" x14ac:dyDescent="0.2">
      <c r="B484" s="5"/>
      <c r="C484" s="5"/>
    </row>
    <row r="485" spans="2:3" x14ac:dyDescent="0.2">
      <c r="B485" s="5"/>
      <c r="C485" s="5"/>
    </row>
    <row r="486" spans="2:3" x14ac:dyDescent="0.2">
      <c r="B486" s="5"/>
      <c r="C486" s="5"/>
    </row>
    <row r="487" spans="2:3" x14ac:dyDescent="0.2">
      <c r="B487" s="5"/>
      <c r="C487" s="5"/>
    </row>
    <row r="488" spans="2:3" x14ac:dyDescent="0.2">
      <c r="B488" s="5"/>
      <c r="C488" s="5"/>
    </row>
    <row r="489" spans="2:3" x14ac:dyDescent="0.2">
      <c r="B489" s="5"/>
      <c r="C489" s="5"/>
    </row>
    <row r="490" spans="2:3" x14ac:dyDescent="0.2">
      <c r="B490" s="5"/>
      <c r="C490" s="5"/>
    </row>
    <row r="491" spans="2:3" x14ac:dyDescent="0.2">
      <c r="B491" s="5"/>
      <c r="C491" s="5"/>
    </row>
    <row r="492" spans="2:3" x14ac:dyDescent="0.2">
      <c r="B492" s="5"/>
      <c r="C492" s="5"/>
    </row>
    <row r="493" spans="2:3" x14ac:dyDescent="0.2">
      <c r="B493" s="5"/>
      <c r="C493" s="5"/>
    </row>
    <row r="494" spans="2:3" x14ac:dyDescent="0.2">
      <c r="B494" s="5"/>
      <c r="C494" s="5"/>
    </row>
    <row r="495" spans="2:3" x14ac:dyDescent="0.2">
      <c r="B495" s="5"/>
      <c r="C495" s="5"/>
    </row>
    <row r="496" spans="2:3" x14ac:dyDescent="0.2">
      <c r="B496" s="5"/>
      <c r="C496" s="5"/>
    </row>
    <row r="497" spans="2:3" x14ac:dyDescent="0.2">
      <c r="B497" s="5"/>
      <c r="C497" s="5"/>
    </row>
    <row r="498" spans="2:3" x14ac:dyDescent="0.2">
      <c r="B498" s="5"/>
      <c r="C498" s="5"/>
    </row>
    <row r="499" spans="2:3" x14ac:dyDescent="0.2">
      <c r="B499" s="5"/>
      <c r="C499" s="5"/>
    </row>
    <row r="500" spans="2:3" x14ac:dyDescent="0.2">
      <c r="B500" s="5"/>
      <c r="C500" s="5"/>
    </row>
    <row r="501" spans="2:3" x14ac:dyDescent="0.2">
      <c r="B501" s="5"/>
      <c r="C501" s="5"/>
    </row>
    <row r="502" spans="2:3" x14ac:dyDescent="0.2">
      <c r="B502" s="5"/>
      <c r="C502" s="5"/>
    </row>
    <row r="503" spans="2:3" x14ac:dyDescent="0.2">
      <c r="B503" s="5"/>
      <c r="C503" s="5"/>
    </row>
    <row r="504" spans="2:3" x14ac:dyDescent="0.2">
      <c r="B504" s="5"/>
      <c r="C504" s="5"/>
    </row>
    <row r="505" spans="2:3" x14ac:dyDescent="0.2">
      <c r="B505" s="5"/>
      <c r="C505" s="5"/>
    </row>
    <row r="506" spans="2:3" x14ac:dyDescent="0.2">
      <c r="B506" s="5"/>
      <c r="C506" s="5"/>
    </row>
    <row r="507" spans="2:3" x14ac:dyDescent="0.2">
      <c r="B507" s="5"/>
      <c r="C507" s="5"/>
    </row>
    <row r="508" spans="2:3" x14ac:dyDescent="0.2">
      <c r="B508" s="5"/>
      <c r="C508" s="5"/>
    </row>
    <row r="509" spans="2:3" x14ac:dyDescent="0.2">
      <c r="B509" s="5"/>
      <c r="C509" s="5"/>
    </row>
    <row r="510" spans="2:3" x14ac:dyDescent="0.2">
      <c r="B510" s="5"/>
      <c r="C510" s="5"/>
    </row>
    <row r="511" spans="2:3" x14ac:dyDescent="0.2">
      <c r="B511" s="5"/>
      <c r="C511" s="5"/>
    </row>
    <row r="512" spans="2:3" x14ac:dyDescent="0.2">
      <c r="B512" s="5"/>
      <c r="C512" s="5"/>
    </row>
    <row r="513" spans="2:3" x14ac:dyDescent="0.2">
      <c r="B513" s="5"/>
      <c r="C513" s="5"/>
    </row>
    <row r="514" spans="2:3" x14ac:dyDescent="0.2">
      <c r="B514" s="5"/>
      <c r="C514" s="5"/>
    </row>
    <row r="515" spans="2:3" x14ac:dyDescent="0.2">
      <c r="B515" s="5"/>
      <c r="C515" s="5"/>
    </row>
    <row r="516" spans="2:3" x14ac:dyDescent="0.2">
      <c r="B516" s="5"/>
      <c r="C516" s="5"/>
    </row>
    <row r="517" spans="2:3" x14ac:dyDescent="0.2">
      <c r="B517" s="5"/>
      <c r="C517" s="5"/>
    </row>
    <row r="518" spans="2:3" x14ac:dyDescent="0.2">
      <c r="B518" s="5"/>
      <c r="C518" s="5"/>
    </row>
    <row r="519" spans="2:3" x14ac:dyDescent="0.2">
      <c r="B519" s="5"/>
      <c r="C519" s="5"/>
    </row>
    <row r="520" spans="2:3" x14ac:dyDescent="0.2">
      <c r="B520" s="5"/>
      <c r="C520" s="5"/>
    </row>
    <row r="521" spans="2:3" x14ac:dyDescent="0.2">
      <c r="B521" s="5"/>
      <c r="C521" s="5"/>
    </row>
    <row r="522" spans="2:3" x14ac:dyDescent="0.2">
      <c r="B522" s="5"/>
      <c r="C522" s="5"/>
    </row>
    <row r="523" spans="2:3" x14ac:dyDescent="0.2">
      <c r="B523" s="5"/>
      <c r="C523" s="5"/>
    </row>
    <row r="524" spans="2:3" x14ac:dyDescent="0.2">
      <c r="B524" s="5"/>
      <c r="C524" s="5"/>
    </row>
    <row r="525" spans="2:3" x14ac:dyDescent="0.2">
      <c r="B525" s="5"/>
      <c r="C525" s="5"/>
    </row>
    <row r="526" spans="2:3" x14ac:dyDescent="0.2">
      <c r="B526" s="5"/>
      <c r="C526" s="5"/>
    </row>
    <row r="527" spans="2:3" x14ac:dyDescent="0.2">
      <c r="B527" s="5"/>
      <c r="C527" s="5"/>
    </row>
    <row r="528" spans="2:3" x14ac:dyDescent="0.2">
      <c r="B528" s="5"/>
      <c r="C528" s="5"/>
    </row>
    <row r="529" spans="2:3" x14ac:dyDescent="0.2">
      <c r="B529" s="5"/>
      <c r="C529" s="5"/>
    </row>
    <row r="530" spans="2:3" x14ac:dyDescent="0.2">
      <c r="B530" s="5"/>
      <c r="C530" s="5"/>
    </row>
    <row r="531" spans="2:3" x14ac:dyDescent="0.2">
      <c r="B531" s="5"/>
      <c r="C531" s="5"/>
    </row>
    <row r="532" spans="2:3" x14ac:dyDescent="0.2">
      <c r="B532" s="5"/>
      <c r="C532" s="5"/>
    </row>
    <row r="533" spans="2:3" x14ac:dyDescent="0.2">
      <c r="B533" s="5"/>
      <c r="C533" s="5"/>
    </row>
    <row r="534" spans="2:3" x14ac:dyDescent="0.2">
      <c r="B534" s="5"/>
      <c r="C534" s="5"/>
    </row>
    <row r="535" spans="2:3" x14ac:dyDescent="0.2">
      <c r="B535" s="5"/>
      <c r="C535" s="5"/>
    </row>
    <row r="536" spans="2:3" x14ac:dyDescent="0.2">
      <c r="B536" s="5"/>
      <c r="C536" s="5"/>
    </row>
    <row r="537" spans="2:3" x14ac:dyDescent="0.2">
      <c r="B537" s="5"/>
      <c r="C537" s="5"/>
    </row>
    <row r="538" spans="2:3" x14ac:dyDescent="0.2">
      <c r="B538" s="5"/>
      <c r="C538" s="5"/>
    </row>
    <row r="539" spans="2:3" x14ac:dyDescent="0.2">
      <c r="B539" s="5"/>
      <c r="C539" s="5"/>
    </row>
    <row r="540" spans="2:3" x14ac:dyDescent="0.2">
      <c r="B540" s="5"/>
      <c r="C540" s="5"/>
    </row>
    <row r="541" spans="2:3" x14ac:dyDescent="0.2">
      <c r="B541" s="5"/>
      <c r="C541" s="5"/>
    </row>
    <row r="542" spans="2:3" x14ac:dyDescent="0.2">
      <c r="B542" s="5"/>
      <c r="C542" s="5"/>
    </row>
    <row r="543" spans="2:3" x14ac:dyDescent="0.2">
      <c r="B543" s="5"/>
      <c r="C543" s="5"/>
    </row>
    <row r="544" spans="2:3" x14ac:dyDescent="0.2">
      <c r="B544" s="5"/>
      <c r="C544" s="5"/>
    </row>
    <row r="545" spans="2:3" x14ac:dyDescent="0.2">
      <c r="B545" s="5"/>
      <c r="C545" s="5"/>
    </row>
    <row r="546" spans="2:3" x14ac:dyDescent="0.2">
      <c r="B546" s="5"/>
      <c r="C546" s="5"/>
    </row>
    <row r="547" spans="2:3" x14ac:dyDescent="0.2">
      <c r="B547" s="5"/>
      <c r="C547" s="5"/>
    </row>
    <row r="548" spans="2:3" x14ac:dyDescent="0.2">
      <c r="B548" s="5"/>
      <c r="C548" s="5"/>
    </row>
    <row r="549" spans="2:3" x14ac:dyDescent="0.2">
      <c r="B549" s="5"/>
      <c r="C549" s="5"/>
    </row>
    <row r="550" spans="2:3" x14ac:dyDescent="0.2">
      <c r="B550" s="5"/>
      <c r="C550" s="5"/>
    </row>
    <row r="551" spans="2:3" x14ac:dyDescent="0.2">
      <c r="B551" s="5"/>
      <c r="C551" s="5"/>
    </row>
    <row r="552" spans="2:3" x14ac:dyDescent="0.2">
      <c r="B552" s="5"/>
      <c r="C552" s="5"/>
    </row>
    <row r="553" spans="2:3" x14ac:dyDescent="0.2">
      <c r="B553" s="5"/>
      <c r="C553" s="5"/>
    </row>
    <row r="554" spans="2:3" x14ac:dyDescent="0.2">
      <c r="B554" s="5"/>
      <c r="C554" s="5"/>
    </row>
    <row r="555" spans="2:3" x14ac:dyDescent="0.2">
      <c r="B555" s="5"/>
      <c r="C555" s="5"/>
    </row>
    <row r="556" spans="2:3" x14ac:dyDescent="0.2">
      <c r="B556" s="5"/>
      <c r="C556" s="5"/>
    </row>
    <row r="557" spans="2:3" x14ac:dyDescent="0.2">
      <c r="B557" s="5"/>
      <c r="C557" s="5"/>
    </row>
    <row r="558" spans="2:3" x14ac:dyDescent="0.2">
      <c r="B558" s="5"/>
      <c r="C558" s="5"/>
    </row>
    <row r="559" spans="2:3" x14ac:dyDescent="0.2">
      <c r="B559" s="5"/>
      <c r="C559" s="5"/>
    </row>
    <row r="560" spans="2:3" x14ac:dyDescent="0.2">
      <c r="B560" s="5"/>
      <c r="C560" s="5"/>
    </row>
    <row r="561" spans="2:3" x14ac:dyDescent="0.2">
      <c r="B561" s="5"/>
      <c r="C561" s="5"/>
    </row>
    <row r="562" spans="2:3" x14ac:dyDescent="0.2">
      <c r="B562" s="5"/>
      <c r="C562" s="5"/>
    </row>
    <row r="563" spans="2:3" x14ac:dyDescent="0.2">
      <c r="B563" s="5"/>
      <c r="C563" s="5"/>
    </row>
    <row r="564" spans="2:3" x14ac:dyDescent="0.2">
      <c r="B564" s="5"/>
      <c r="C564" s="5"/>
    </row>
    <row r="565" spans="2:3" x14ac:dyDescent="0.2">
      <c r="B565" s="5"/>
      <c r="C565" s="5"/>
    </row>
    <row r="566" spans="2:3" x14ac:dyDescent="0.2">
      <c r="B566" s="5"/>
      <c r="C566" s="5"/>
    </row>
    <row r="567" spans="2:3" x14ac:dyDescent="0.2">
      <c r="B567" s="5"/>
      <c r="C567" s="5"/>
    </row>
    <row r="568" spans="2:3" x14ac:dyDescent="0.2">
      <c r="B568" s="5"/>
      <c r="C568" s="5"/>
    </row>
    <row r="569" spans="2:3" x14ac:dyDescent="0.2">
      <c r="B569" s="5"/>
      <c r="C569" s="5"/>
    </row>
    <row r="570" spans="2:3" x14ac:dyDescent="0.2">
      <c r="B570" s="5"/>
      <c r="C570" s="5"/>
    </row>
    <row r="571" spans="2:3" x14ac:dyDescent="0.2">
      <c r="B571" s="5"/>
      <c r="C571" s="5"/>
    </row>
    <row r="572" spans="2:3" x14ac:dyDescent="0.2">
      <c r="B572" s="5"/>
      <c r="C572" s="5"/>
    </row>
    <row r="573" spans="2:3" x14ac:dyDescent="0.2">
      <c r="B573" s="5"/>
      <c r="C573" s="5"/>
    </row>
    <row r="574" spans="2:3" x14ac:dyDescent="0.2">
      <c r="B574" s="5"/>
      <c r="C574" s="5"/>
    </row>
    <row r="575" spans="2:3" x14ac:dyDescent="0.2">
      <c r="B575" s="5"/>
      <c r="C575" s="5"/>
    </row>
    <row r="576" spans="2:3" x14ac:dyDescent="0.2">
      <c r="B576" s="5"/>
      <c r="C576" s="5"/>
    </row>
    <row r="577" spans="2:3" x14ac:dyDescent="0.2">
      <c r="B577" s="5"/>
      <c r="C577" s="5"/>
    </row>
    <row r="578" spans="2:3" x14ac:dyDescent="0.2">
      <c r="B578" s="5"/>
      <c r="C578" s="5"/>
    </row>
    <row r="579" spans="2:3" x14ac:dyDescent="0.2">
      <c r="B579" s="5"/>
      <c r="C579" s="5"/>
    </row>
    <row r="580" spans="2:3" x14ac:dyDescent="0.2">
      <c r="B580" s="5"/>
      <c r="C580" s="5"/>
    </row>
    <row r="581" spans="2:3" x14ac:dyDescent="0.2">
      <c r="B581" s="5"/>
      <c r="C581" s="5"/>
    </row>
    <row r="582" spans="2:3" x14ac:dyDescent="0.2">
      <c r="B582" s="5"/>
      <c r="C582" s="5"/>
    </row>
    <row r="583" spans="2:3" x14ac:dyDescent="0.2">
      <c r="B583" s="5"/>
      <c r="C583" s="5"/>
    </row>
    <row r="584" spans="2:3" x14ac:dyDescent="0.2">
      <c r="B584" s="5"/>
      <c r="C584" s="5"/>
    </row>
    <row r="585" spans="2:3" x14ac:dyDescent="0.2">
      <c r="B585" s="5"/>
      <c r="C585" s="5"/>
    </row>
    <row r="586" spans="2:3" x14ac:dyDescent="0.2">
      <c r="B586" s="5"/>
      <c r="C586" s="5"/>
    </row>
    <row r="587" spans="2:3" x14ac:dyDescent="0.2">
      <c r="B587" s="5"/>
      <c r="C587" s="5"/>
    </row>
    <row r="588" spans="2:3" x14ac:dyDescent="0.2">
      <c r="B588" s="5"/>
      <c r="C588" s="5"/>
    </row>
    <row r="589" spans="2:3" x14ac:dyDescent="0.2">
      <c r="B589" s="5"/>
      <c r="C589" s="5"/>
    </row>
    <row r="590" spans="2:3" x14ac:dyDescent="0.2">
      <c r="B590" s="5"/>
      <c r="C590" s="5"/>
    </row>
    <row r="591" spans="2:3" x14ac:dyDescent="0.2">
      <c r="B591" s="5"/>
      <c r="C591" s="5"/>
    </row>
    <row r="592" spans="2:3" x14ac:dyDescent="0.2">
      <c r="B592" s="5"/>
      <c r="C592" s="5"/>
    </row>
    <row r="593" spans="2:3" x14ac:dyDescent="0.2">
      <c r="B593" s="5"/>
      <c r="C593" s="5"/>
    </row>
    <row r="594" spans="2:3" x14ac:dyDescent="0.2">
      <c r="B594" s="5"/>
      <c r="C594" s="5"/>
    </row>
    <row r="595" spans="2:3" x14ac:dyDescent="0.2">
      <c r="B595" s="5"/>
      <c r="C595" s="5"/>
    </row>
    <row r="596" spans="2:3" x14ac:dyDescent="0.2">
      <c r="B596" s="5"/>
      <c r="C596" s="5"/>
    </row>
    <row r="597" spans="2:3" x14ac:dyDescent="0.2">
      <c r="B597" s="5"/>
      <c r="C597" s="5"/>
    </row>
    <row r="598" spans="2:3" x14ac:dyDescent="0.2">
      <c r="B598" s="5"/>
      <c r="C598" s="5"/>
    </row>
    <row r="599" spans="2:3" x14ac:dyDescent="0.2">
      <c r="B599" s="5"/>
      <c r="C599" s="5"/>
    </row>
    <row r="600" spans="2:3" x14ac:dyDescent="0.2">
      <c r="B600" s="5"/>
      <c r="C600" s="5"/>
    </row>
    <row r="601" spans="2:3" x14ac:dyDescent="0.2">
      <c r="B601" s="5"/>
      <c r="C601" s="5"/>
    </row>
    <row r="602" spans="2:3" x14ac:dyDescent="0.2">
      <c r="B602" s="5"/>
      <c r="C602" s="5"/>
    </row>
    <row r="603" spans="2:3" x14ac:dyDescent="0.2">
      <c r="B603" s="5"/>
      <c r="C603" s="5"/>
    </row>
    <row r="604" spans="2:3" x14ac:dyDescent="0.2">
      <c r="B604" s="5"/>
      <c r="C604" s="5"/>
    </row>
    <row r="605" spans="2:3" x14ac:dyDescent="0.2">
      <c r="B605" s="5"/>
      <c r="C605" s="5"/>
    </row>
    <row r="606" spans="2:3" x14ac:dyDescent="0.2">
      <c r="B606" s="5"/>
      <c r="C606" s="5"/>
    </row>
    <row r="607" spans="2:3" x14ac:dyDescent="0.2">
      <c r="B607" s="5"/>
      <c r="C607" s="5"/>
    </row>
    <row r="608" spans="2:3" x14ac:dyDescent="0.2">
      <c r="B608" s="5"/>
      <c r="C608" s="5"/>
    </row>
    <row r="609" spans="2:3" x14ac:dyDescent="0.2">
      <c r="B609" s="5"/>
      <c r="C609" s="5"/>
    </row>
    <row r="610" spans="2:3" x14ac:dyDescent="0.2">
      <c r="B610" s="5"/>
      <c r="C610" s="5"/>
    </row>
    <row r="611" spans="2:3" x14ac:dyDescent="0.2">
      <c r="B611" s="5"/>
      <c r="C611" s="5"/>
    </row>
    <row r="612" spans="2:3" x14ac:dyDescent="0.2">
      <c r="B612" s="5"/>
      <c r="C612" s="5"/>
    </row>
    <row r="613" spans="2:3" x14ac:dyDescent="0.2">
      <c r="B613" s="5"/>
      <c r="C613" s="5"/>
    </row>
    <row r="614" spans="2:3" x14ac:dyDescent="0.2">
      <c r="B614" s="5"/>
      <c r="C614" s="5"/>
    </row>
    <row r="615" spans="2:3" x14ac:dyDescent="0.2">
      <c r="B615" s="5"/>
      <c r="C615" s="5"/>
    </row>
    <row r="616" spans="2:3" x14ac:dyDescent="0.2">
      <c r="B616" s="5"/>
      <c r="C616" s="5"/>
    </row>
    <row r="617" spans="2:3" x14ac:dyDescent="0.2">
      <c r="B617" s="5"/>
      <c r="C617" s="5"/>
    </row>
    <row r="618" spans="2:3" x14ac:dyDescent="0.2">
      <c r="B618" s="5"/>
      <c r="C618" s="5"/>
    </row>
    <row r="619" spans="2:3" x14ac:dyDescent="0.2">
      <c r="B619" s="5"/>
      <c r="C619" s="5"/>
    </row>
    <row r="620" spans="2:3" x14ac:dyDescent="0.2">
      <c r="B620" s="5"/>
      <c r="C620" s="5"/>
    </row>
    <row r="621" spans="2:3" x14ac:dyDescent="0.2">
      <c r="B621" s="5"/>
      <c r="C621" s="5"/>
    </row>
    <row r="622" spans="2:3" x14ac:dyDescent="0.2">
      <c r="B622" s="5"/>
      <c r="C622" s="5"/>
    </row>
    <row r="623" spans="2:3" x14ac:dyDescent="0.2">
      <c r="B623" s="5"/>
      <c r="C623" s="5"/>
    </row>
    <row r="624" spans="2:3" x14ac:dyDescent="0.2">
      <c r="B624" s="5"/>
      <c r="C624" s="5"/>
    </row>
    <row r="625" spans="2:3" x14ac:dyDescent="0.2">
      <c r="B625" s="5"/>
      <c r="C625" s="5"/>
    </row>
    <row r="626" spans="2:3" x14ac:dyDescent="0.2">
      <c r="B626" s="5"/>
      <c r="C626" s="5"/>
    </row>
    <row r="627" spans="2:3" x14ac:dyDescent="0.2">
      <c r="B627" s="5"/>
      <c r="C627" s="5"/>
    </row>
    <row r="628" spans="2:3" x14ac:dyDescent="0.2">
      <c r="B628" s="5"/>
      <c r="C628" s="5"/>
    </row>
    <row r="629" spans="2:3" x14ac:dyDescent="0.2">
      <c r="B629" s="5"/>
      <c r="C629" s="5"/>
    </row>
    <row r="630" spans="2:3" x14ac:dyDescent="0.2">
      <c r="B630" s="5"/>
      <c r="C630" s="5"/>
    </row>
    <row r="631" spans="2:3" x14ac:dyDescent="0.2">
      <c r="B631" s="5"/>
      <c r="C631" s="5"/>
    </row>
    <row r="632" spans="2:3" x14ac:dyDescent="0.2">
      <c r="B632" s="5"/>
      <c r="C632" s="5"/>
    </row>
    <row r="633" spans="2:3" x14ac:dyDescent="0.2">
      <c r="B633" s="5"/>
      <c r="C633" s="5"/>
    </row>
    <row r="634" spans="2:3" x14ac:dyDescent="0.2">
      <c r="B634" s="5"/>
      <c r="C634" s="5"/>
    </row>
    <row r="635" spans="2:3" x14ac:dyDescent="0.2">
      <c r="B635" s="5"/>
      <c r="C635" s="5"/>
    </row>
    <row r="636" spans="2:3" x14ac:dyDescent="0.2">
      <c r="B636" s="5"/>
      <c r="C636" s="5"/>
    </row>
    <row r="637" spans="2:3" x14ac:dyDescent="0.2">
      <c r="B637" s="5"/>
      <c r="C637" s="5"/>
    </row>
    <row r="638" spans="2:3" x14ac:dyDescent="0.2">
      <c r="B638" s="5"/>
      <c r="C638" s="5"/>
    </row>
    <row r="639" spans="2:3" x14ac:dyDescent="0.2">
      <c r="B639" s="5"/>
      <c r="C639" s="5"/>
    </row>
    <row r="640" spans="2:3" x14ac:dyDescent="0.2">
      <c r="B640" s="5"/>
      <c r="C640" s="5"/>
    </row>
    <row r="641" spans="2:3" x14ac:dyDescent="0.2">
      <c r="B641" s="5"/>
      <c r="C641" s="5"/>
    </row>
    <row r="642" spans="2:3" x14ac:dyDescent="0.2">
      <c r="B642" s="5"/>
      <c r="C642" s="5"/>
    </row>
    <row r="643" spans="2:3" x14ac:dyDescent="0.2">
      <c r="B643" s="5"/>
      <c r="C643" s="5"/>
    </row>
    <row r="644" spans="2:3" x14ac:dyDescent="0.2">
      <c r="B644" s="5"/>
      <c r="C644" s="5"/>
    </row>
    <row r="645" spans="2:3" x14ac:dyDescent="0.2">
      <c r="B645" s="5"/>
      <c r="C645" s="5"/>
    </row>
    <row r="646" spans="2:3" x14ac:dyDescent="0.2">
      <c r="B646" s="5"/>
      <c r="C646" s="5"/>
    </row>
    <row r="647" spans="2:3" x14ac:dyDescent="0.2">
      <c r="B647" s="5"/>
      <c r="C647" s="5"/>
    </row>
    <row r="648" spans="2:3" x14ac:dyDescent="0.2">
      <c r="B648" s="5"/>
      <c r="C648" s="5"/>
    </row>
    <row r="649" spans="2:3" x14ac:dyDescent="0.2">
      <c r="B649" s="5"/>
      <c r="C649" s="5"/>
    </row>
    <row r="650" spans="2:3" x14ac:dyDescent="0.2">
      <c r="B650" s="5"/>
      <c r="C650" s="5"/>
    </row>
    <row r="651" spans="2:3" x14ac:dyDescent="0.2">
      <c r="B651" s="5"/>
      <c r="C651" s="5"/>
    </row>
    <row r="652" spans="2:3" x14ac:dyDescent="0.2">
      <c r="B652" s="5"/>
      <c r="C652" s="5"/>
    </row>
    <row r="653" spans="2:3" x14ac:dyDescent="0.2">
      <c r="B653" s="5"/>
      <c r="C653" s="5"/>
    </row>
    <row r="654" spans="2:3" x14ac:dyDescent="0.2">
      <c r="B654" s="5"/>
      <c r="C654" s="5"/>
    </row>
    <row r="655" spans="2:3" x14ac:dyDescent="0.2">
      <c r="B655" s="5"/>
      <c r="C655" s="5"/>
    </row>
    <row r="656" spans="2:3" x14ac:dyDescent="0.2">
      <c r="B656" s="5"/>
      <c r="C656" s="5"/>
    </row>
    <row r="657" spans="2:3" x14ac:dyDescent="0.2">
      <c r="B657" s="5"/>
      <c r="C657" s="5"/>
    </row>
    <row r="658" spans="2:3" x14ac:dyDescent="0.2">
      <c r="B658" s="5"/>
      <c r="C658" s="5"/>
    </row>
    <row r="659" spans="2:3" x14ac:dyDescent="0.2">
      <c r="B659" s="5"/>
      <c r="C659" s="5"/>
    </row>
    <row r="660" spans="2:3" x14ac:dyDescent="0.2">
      <c r="B660" s="5"/>
      <c r="C660" s="5"/>
    </row>
    <row r="661" spans="2:3" x14ac:dyDescent="0.2">
      <c r="B661" s="5"/>
      <c r="C661" s="5"/>
    </row>
    <row r="662" spans="2:3" x14ac:dyDescent="0.2">
      <c r="B662" s="5"/>
      <c r="C662" s="5"/>
    </row>
    <row r="663" spans="2:3" x14ac:dyDescent="0.2">
      <c r="B663" s="5"/>
      <c r="C663" s="5"/>
    </row>
    <row r="664" spans="2:3" x14ac:dyDescent="0.2">
      <c r="B664" s="5"/>
      <c r="C664" s="5"/>
    </row>
    <row r="665" spans="2:3" x14ac:dyDescent="0.2">
      <c r="B665" s="5"/>
      <c r="C665" s="5"/>
    </row>
    <row r="666" spans="2:3" x14ac:dyDescent="0.2">
      <c r="B666" s="5"/>
      <c r="C666" s="5"/>
    </row>
    <row r="667" spans="2:3" x14ac:dyDescent="0.2">
      <c r="B667" s="5"/>
      <c r="C667" s="5"/>
    </row>
    <row r="668" spans="2:3" x14ac:dyDescent="0.2">
      <c r="B668" s="5"/>
      <c r="C668" s="5"/>
    </row>
    <row r="669" spans="2:3" x14ac:dyDescent="0.2">
      <c r="B669" s="5"/>
      <c r="C669" s="5"/>
    </row>
    <row r="670" spans="2:3" x14ac:dyDescent="0.2">
      <c r="B670" s="5"/>
      <c r="C670" s="5"/>
    </row>
    <row r="671" spans="2:3" x14ac:dyDescent="0.2">
      <c r="B671" s="5"/>
      <c r="C671" s="5"/>
    </row>
    <row r="672" spans="2:3" x14ac:dyDescent="0.2">
      <c r="B672" s="5"/>
      <c r="C672" s="5"/>
    </row>
    <row r="673" spans="2:3" x14ac:dyDescent="0.2">
      <c r="B673" s="5"/>
      <c r="C673" s="5"/>
    </row>
    <row r="674" spans="2:3" x14ac:dyDescent="0.2">
      <c r="B674" s="5"/>
      <c r="C674" s="5"/>
    </row>
    <row r="675" spans="2:3" x14ac:dyDescent="0.2">
      <c r="B675" s="5"/>
      <c r="C675" s="5"/>
    </row>
    <row r="676" spans="2:3" x14ac:dyDescent="0.2">
      <c r="B676" s="5"/>
      <c r="C676" s="5"/>
    </row>
    <row r="677" spans="2:3" x14ac:dyDescent="0.2">
      <c r="B677" s="5"/>
      <c r="C677" s="5"/>
    </row>
    <row r="678" spans="2:3" x14ac:dyDescent="0.2">
      <c r="B678" s="5"/>
      <c r="C678" s="5"/>
    </row>
    <row r="679" spans="2:3" x14ac:dyDescent="0.2">
      <c r="B679" s="5"/>
      <c r="C679" s="5"/>
    </row>
    <row r="680" spans="2:3" x14ac:dyDescent="0.2">
      <c r="B680" s="5"/>
      <c r="C680" s="5"/>
    </row>
    <row r="681" spans="2:3" x14ac:dyDescent="0.2">
      <c r="B681" s="5"/>
      <c r="C681" s="5"/>
    </row>
    <row r="682" spans="2:3" x14ac:dyDescent="0.2">
      <c r="B682" s="5"/>
      <c r="C682" s="5"/>
    </row>
    <row r="683" spans="2:3" x14ac:dyDescent="0.2">
      <c r="B683" s="5"/>
      <c r="C683" s="5"/>
    </row>
    <row r="684" spans="2:3" x14ac:dyDescent="0.2">
      <c r="B684" s="5"/>
      <c r="C684" s="5"/>
    </row>
    <row r="685" spans="2:3" x14ac:dyDescent="0.2">
      <c r="B685" s="5"/>
      <c r="C685" s="5"/>
    </row>
    <row r="686" spans="2:3" x14ac:dyDescent="0.2">
      <c r="B686" s="5"/>
      <c r="C686" s="5"/>
    </row>
    <row r="687" spans="2:3" x14ac:dyDescent="0.2">
      <c r="B687" s="5"/>
      <c r="C687" s="5"/>
    </row>
    <row r="688" spans="2:3" x14ac:dyDescent="0.2">
      <c r="B688" s="5"/>
      <c r="C688" s="5"/>
    </row>
    <row r="689" spans="2:3" x14ac:dyDescent="0.2">
      <c r="B689" s="5"/>
      <c r="C689" s="5"/>
    </row>
    <row r="690" spans="2:3" x14ac:dyDescent="0.2">
      <c r="B690" s="5"/>
      <c r="C690" s="5"/>
    </row>
    <row r="691" spans="2:3" x14ac:dyDescent="0.2">
      <c r="B691" s="5"/>
      <c r="C691" s="5"/>
    </row>
    <row r="692" spans="2:3" x14ac:dyDescent="0.2">
      <c r="B692" s="5"/>
      <c r="C692" s="5"/>
    </row>
    <row r="693" spans="2:3" x14ac:dyDescent="0.2">
      <c r="B693" s="5"/>
      <c r="C693" s="5"/>
    </row>
    <row r="694" spans="2:3" x14ac:dyDescent="0.2">
      <c r="B694" s="5"/>
      <c r="C694" s="5"/>
    </row>
    <row r="695" spans="2:3" x14ac:dyDescent="0.2">
      <c r="B695" s="5"/>
      <c r="C695" s="5"/>
    </row>
    <row r="696" spans="2:3" x14ac:dyDescent="0.2">
      <c r="B696" s="5"/>
      <c r="C696" s="5"/>
    </row>
    <row r="697" spans="2:3" x14ac:dyDescent="0.2">
      <c r="B697" s="5"/>
      <c r="C697" s="5"/>
    </row>
    <row r="698" spans="2:3" x14ac:dyDescent="0.2">
      <c r="B698" s="5"/>
      <c r="C698" s="5"/>
    </row>
    <row r="699" spans="2:3" x14ac:dyDescent="0.2">
      <c r="B699" s="5"/>
      <c r="C699" s="5"/>
    </row>
    <row r="700" spans="2:3" x14ac:dyDescent="0.2">
      <c r="B700" s="5"/>
      <c r="C700" s="5"/>
    </row>
    <row r="701" spans="2:3" x14ac:dyDescent="0.2">
      <c r="B701" s="5"/>
      <c r="C701" s="5"/>
    </row>
    <row r="702" spans="2:3" x14ac:dyDescent="0.2">
      <c r="B702" s="5"/>
      <c r="C702" s="5"/>
    </row>
    <row r="703" spans="2:3" x14ac:dyDescent="0.2">
      <c r="B703" s="5"/>
      <c r="C703" s="5"/>
    </row>
    <row r="704" spans="2:3" x14ac:dyDescent="0.2">
      <c r="B704" s="5"/>
      <c r="C704" s="5"/>
    </row>
    <row r="705" spans="2:3" x14ac:dyDescent="0.2">
      <c r="B705" s="5"/>
      <c r="C705" s="5"/>
    </row>
    <row r="706" spans="2:3" x14ac:dyDescent="0.2">
      <c r="B706" s="5"/>
      <c r="C706" s="5"/>
    </row>
    <row r="707" spans="2:3" x14ac:dyDescent="0.2">
      <c r="B707" s="5"/>
      <c r="C707" s="5"/>
    </row>
    <row r="708" spans="2:3" x14ac:dyDescent="0.2">
      <c r="B708" s="5"/>
      <c r="C708" s="5"/>
    </row>
    <row r="709" spans="2:3" x14ac:dyDescent="0.2">
      <c r="B709" s="5"/>
      <c r="C709" s="5"/>
    </row>
    <row r="710" spans="2:3" x14ac:dyDescent="0.2">
      <c r="B710" s="5"/>
      <c r="C710" s="5"/>
    </row>
    <row r="711" spans="2:3" x14ac:dyDescent="0.2">
      <c r="B711" s="5"/>
      <c r="C711" s="5"/>
    </row>
    <row r="712" spans="2:3" x14ac:dyDescent="0.2">
      <c r="B712" s="5"/>
      <c r="C712" s="5"/>
    </row>
    <row r="713" spans="2:3" x14ac:dyDescent="0.2">
      <c r="B713" s="5"/>
      <c r="C713" s="5"/>
    </row>
    <row r="714" spans="2:3" x14ac:dyDescent="0.2">
      <c r="B714" s="5"/>
      <c r="C714" s="5"/>
    </row>
    <row r="715" spans="2:3" x14ac:dyDescent="0.2">
      <c r="B715" s="5"/>
      <c r="C715" s="5"/>
    </row>
    <row r="716" spans="2:3" x14ac:dyDescent="0.2">
      <c r="B716" s="5"/>
      <c r="C716" s="5"/>
    </row>
    <row r="717" spans="2:3" x14ac:dyDescent="0.2">
      <c r="B717" s="5"/>
      <c r="C717" s="5"/>
    </row>
    <row r="718" spans="2:3" x14ac:dyDescent="0.2">
      <c r="B718" s="5"/>
      <c r="C718" s="5"/>
    </row>
    <row r="719" spans="2:3" x14ac:dyDescent="0.2">
      <c r="B719" s="5"/>
      <c r="C719" s="5"/>
    </row>
    <row r="720" spans="2:3" x14ac:dyDescent="0.2">
      <c r="B720" s="5"/>
      <c r="C720" s="5"/>
    </row>
    <row r="721" spans="2:3" x14ac:dyDescent="0.2">
      <c r="B721" s="5"/>
      <c r="C721" s="5"/>
    </row>
    <row r="722" spans="2:3" x14ac:dyDescent="0.2">
      <c r="B722" s="5"/>
      <c r="C722" s="5"/>
    </row>
    <row r="723" spans="2:3" x14ac:dyDescent="0.2">
      <c r="B723" s="5"/>
      <c r="C723" s="5"/>
    </row>
    <row r="724" spans="2:3" x14ac:dyDescent="0.2">
      <c r="B724" s="5"/>
      <c r="C724" s="5"/>
    </row>
    <row r="725" spans="2:3" x14ac:dyDescent="0.2">
      <c r="B725" s="5"/>
      <c r="C725" s="5"/>
    </row>
    <row r="726" spans="2:3" x14ac:dyDescent="0.2">
      <c r="B726" s="5"/>
      <c r="C726" s="5"/>
    </row>
    <row r="727" spans="2:3" x14ac:dyDescent="0.2">
      <c r="B727" s="5"/>
      <c r="C727" s="5"/>
    </row>
    <row r="728" spans="2:3" x14ac:dyDescent="0.2">
      <c r="B728" s="5"/>
      <c r="C728" s="5"/>
    </row>
    <row r="729" spans="2:3" x14ac:dyDescent="0.2">
      <c r="B729" s="5"/>
      <c r="C729" s="5"/>
    </row>
    <row r="730" spans="2:3" x14ac:dyDescent="0.2">
      <c r="B730" s="5"/>
      <c r="C730" s="5"/>
    </row>
    <row r="731" spans="2:3" x14ac:dyDescent="0.2">
      <c r="B731" s="5"/>
      <c r="C731" s="5"/>
    </row>
    <row r="732" spans="2:3" x14ac:dyDescent="0.2">
      <c r="B732" s="5"/>
      <c r="C732" s="5"/>
    </row>
    <row r="733" spans="2:3" x14ac:dyDescent="0.2">
      <c r="B733" s="5"/>
      <c r="C733" s="5"/>
    </row>
    <row r="734" spans="2:3" x14ac:dyDescent="0.2">
      <c r="B734" s="5"/>
      <c r="C734" s="5"/>
    </row>
    <row r="735" spans="2:3" x14ac:dyDescent="0.2">
      <c r="B735" s="5"/>
      <c r="C735" s="5"/>
    </row>
    <row r="736" spans="2:3" x14ac:dyDescent="0.2">
      <c r="B736" s="5"/>
      <c r="C736" s="5"/>
    </row>
    <row r="737" spans="2:3" x14ac:dyDescent="0.2">
      <c r="B737" s="5"/>
      <c r="C737" s="5"/>
    </row>
    <row r="738" spans="2:3" x14ac:dyDescent="0.2">
      <c r="B738" s="5"/>
      <c r="C738" s="5"/>
    </row>
    <row r="739" spans="2:3" x14ac:dyDescent="0.2">
      <c r="B739" s="5"/>
      <c r="C739" s="5"/>
    </row>
    <row r="740" spans="2:3" x14ac:dyDescent="0.2">
      <c r="B740" s="5"/>
      <c r="C740" s="5"/>
    </row>
    <row r="741" spans="2:3" x14ac:dyDescent="0.2">
      <c r="B741" s="5"/>
      <c r="C741" s="5"/>
    </row>
    <row r="742" spans="2:3" x14ac:dyDescent="0.2">
      <c r="B742" s="5"/>
      <c r="C742" s="5"/>
    </row>
    <row r="743" spans="2:3" x14ac:dyDescent="0.2">
      <c r="B743" s="5"/>
      <c r="C743" s="5"/>
    </row>
    <row r="744" spans="2:3" x14ac:dyDescent="0.2">
      <c r="B744" s="5"/>
      <c r="C744" s="5"/>
    </row>
    <row r="745" spans="2:3" x14ac:dyDescent="0.2">
      <c r="B745" s="5"/>
      <c r="C745" s="5"/>
    </row>
    <row r="746" spans="2:3" x14ac:dyDescent="0.2">
      <c r="B746" s="5"/>
      <c r="C746" s="5"/>
    </row>
    <row r="747" spans="2:3" x14ac:dyDescent="0.2">
      <c r="B747" s="5"/>
      <c r="C747" s="5"/>
    </row>
    <row r="748" spans="2:3" x14ac:dyDescent="0.2">
      <c r="B748" s="5"/>
      <c r="C748" s="5"/>
    </row>
    <row r="749" spans="2:3" x14ac:dyDescent="0.2">
      <c r="B749" s="5"/>
      <c r="C749" s="5"/>
    </row>
    <row r="750" spans="2:3" x14ac:dyDescent="0.2">
      <c r="B750" s="5"/>
      <c r="C750" s="5"/>
    </row>
    <row r="751" spans="2:3" x14ac:dyDescent="0.2">
      <c r="B751" s="5"/>
      <c r="C751" s="5"/>
    </row>
    <row r="752" spans="2:3" x14ac:dyDescent="0.2">
      <c r="B752" s="5"/>
      <c r="C752" s="5"/>
    </row>
    <row r="753" spans="2:3" x14ac:dyDescent="0.2">
      <c r="B753" s="5"/>
      <c r="C753" s="5"/>
    </row>
    <row r="754" spans="2:3" x14ac:dyDescent="0.2">
      <c r="B754" s="5"/>
      <c r="C754" s="5"/>
    </row>
    <row r="755" spans="2:3" x14ac:dyDescent="0.2">
      <c r="B755" s="5"/>
      <c r="C755" s="5"/>
    </row>
    <row r="756" spans="2:3" x14ac:dyDescent="0.2">
      <c r="B756" s="5"/>
      <c r="C756" s="5"/>
    </row>
    <row r="757" spans="2:3" x14ac:dyDescent="0.2">
      <c r="B757" s="5"/>
      <c r="C757" s="5"/>
    </row>
    <row r="758" spans="2:3" x14ac:dyDescent="0.2">
      <c r="B758" s="5"/>
      <c r="C758" s="5"/>
    </row>
    <row r="759" spans="2:3" x14ac:dyDescent="0.2">
      <c r="B759" s="5"/>
      <c r="C759" s="5"/>
    </row>
    <row r="760" spans="2:3" x14ac:dyDescent="0.2">
      <c r="B760" s="5"/>
      <c r="C760" s="5"/>
    </row>
    <row r="761" spans="2:3" x14ac:dyDescent="0.2">
      <c r="B761" s="5"/>
      <c r="C761" s="5"/>
    </row>
    <row r="762" spans="2:3" x14ac:dyDescent="0.2">
      <c r="B762" s="5"/>
      <c r="C762" s="5"/>
    </row>
    <row r="763" spans="2:3" x14ac:dyDescent="0.2">
      <c r="B763" s="5"/>
      <c r="C763" s="5"/>
    </row>
    <row r="764" spans="2:3" x14ac:dyDescent="0.2">
      <c r="B764" s="5"/>
      <c r="C764" s="5"/>
    </row>
    <row r="765" spans="2:3" x14ac:dyDescent="0.2">
      <c r="B765" s="5"/>
      <c r="C765" s="5"/>
    </row>
    <row r="766" spans="2:3" x14ac:dyDescent="0.2">
      <c r="B766" s="5"/>
      <c r="C766" s="5"/>
    </row>
    <row r="767" spans="2:3" x14ac:dyDescent="0.2">
      <c r="B767" s="5"/>
      <c r="C767" s="5"/>
    </row>
    <row r="768" spans="2:3" x14ac:dyDescent="0.2">
      <c r="B768" s="5"/>
      <c r="C768" s="5"/>
    </row>
    <row r="769" spans="2:3" x14ac:dyDescent="0.2">
      <c r="B769" s="5"/>
      <c r="C769" s="5"/>
    </row>
    <row r="770" spans="2:3" x14ac:dyDescent="0.2">
      <c r="B770" s="5"/>
      <c r="C770" s="5"/>
    </row>
    <row r="771" spans="2:3" x14ac:dyDescent="0.2">
      <c r="B771" s="5"/>
      <c r="C771" s="5"/>
    </row>
    <row r="772" spans="2:3" x14ac:dyDescent="0.2">
      <c r="B772" s="5"/>
      <c r="C772" s="5"/>
    </row>
    <row r="773" spans="2:3" x14ac:dyDescent="0.2">
      <c r="B773" s="5"/>
      <c r="C773" s="5"/>
    </row>
    <row r="774" spans="2:3" x14ac:dyDescent="0.2">
      <c r="B774" s="5"/>
      <c r="C774" s="5"/>
    </row>
    <row r="775" spans="2:3" x14ac:dyDescent="0.2">
      <c r="B775" s="5"/>
      <c r="C775" s="5"/>
    </row>
    <row r="776" spans="2:3" x14ac:dyDescent="0.2">
      <c r="B776" s="5"/>
      <c r="C776" s="5"/>
    </row>
    <row r="777" spans="2:3" x14ac:dyDescent="0.2">
      <c r="B777" s="5"/>
      <c r="C777" s="5"/>
    </row>
    <row r="778" spans="2:3" x14ac:dyDescent="0.2">
      <c r="B778" s="5"/>
      <c r="C778" s="5"/>
    </row>
    <row r="779" spans="2:3" x14ac:dyDescent="0.2">
      <c r="B779" s="5"/>
      <c r="C779" s="5"/>
    </row>
    <row r="780" spans="2:3" x14ac:dyDescent="0.2">
      <c r="B780" s="5"/>
      <c r="C780" s="5"/>
    </row>
    <row r="781" spans="2:3" x14ac:dyDescent="0.2">
      <c r="B781" s="5"/>
      <c r="C781" s="5"/>
    </row>
    <row r="782" spans="2:3" x14ac:dyDescent="0.2">
      <c r="B782" s="5"/>
      <c r="C782" s="5"/>
    </row>
    <row r="783" spans="2:3" x14ac:dyDescent="0.2">
      <c r="B783" s="5"/>
      <c r="C783" s="5"/>
    </row>
    <row r="784" spans="2:3" x14ac:dyDescent="0.2">
      <c r="B784" s="5"/>
      <c r="C784" s="5"/>
    </row>
    <row r="785" spans="2:3" x14ac:dyDescent="0.2">
      <c r="B785" s="5"/>
      <c r="C785" s="5"/>
    </row>
    <row r="786" spans="2:3" x14ac:dyDescent="0.2">
      <c r="B786" s="5"/>
      <c r="C786" s="5"/>
    </row>
    <row r="787" spans="2:3" x14ac:dyDescent="0.2">
      <c r="B787" s="5"/>
      <c r="C787" s="5"/>
    </row>
    <row r="788" spans="2:3" x14ac:dyDescent="0.2">
      <c r="B788" s="5"/>
      <c r="C788" s="5"/>
    </row>
    <row r="789" spans="2:3" x14ac:dyDescent="0.2">
      <c r="B789" s="5"/>
      <c r="C789" s="5"/>
    </row>
    <row r="790" spans="2:3" x14ac:dyDescent="0.2">
      <c r="B790" s="5"/>
      <c r="C790" s="5"/>
    </row>
    <row r="791" spans="2:3" x14ac:dyDescent="0.2">
      <c r="B791" s="5"/>
      <c r="C791" s="5"/>
    </row>
    <row r="792" spans="2:3" x14ac:dyDescent="0.2">
      <c r="B792" s="5"/>
      <c r="C792" s="5"/>
    </row>
    <row r="793" spans="2:3" x14ac:dyDescent="0.2">
      <c r="B793" s="5"/>
      <c r="C793" s="5"/>
    </row>
    <row r="794" spans="2:3" x14ac:dyDescent="0.2">
      <c r="B794" s="5"/>
      <c r="C794" s="5"/>
    </row>
    <row r="795" spans="2:3" x14ac:dyDescent="0.2">
      <c r="B795" s="5"/>
      <c r="C795" s="5"/>
    </row>
    <row r="796" spans="2:3" x14ac:dyDescent="0.2">
      <c r="B796" s="5"/>
      <c r="C796" s="5"/>
    </row>
    <row r="797" spans="2:3" x14ac:dyDescent="0.2">
      <c r="B797" s="5"/>
      <c r="C797" s="5"/>
    </row>
    <row r="798" spans="2:3" x14ac:dyDescent="0.2">
      <c r="B798" s="5"/>
      <c r="C798" s="5"/>
    </row>
    <row r="799" spans="2:3" x14ac:dyDescent="0.2">
      <c r="B799" s="5"/>
      <c r="C799" s="5"/>
    </row>
    <row r="800" spans="2:3" x14ac:dyDescent="0.2">
      <c r="B800" s="5"/>
      <c r="C800" s="5"/>
    </row>
    <row r="801" spans="2:3" x14ac:dyDescent="0.2">
      <c r="B801" s="5"/>
      <c r="C801" s="5"/>
    </row>
    <row r="802" spans="2:3" x14ac:dyDescent="0.2">
      <c r="B802" s="5"/>
      <c r="C802" s="5"/>
    </row>
    <row r="803" spans="2:3" x14ac:dyDescent="0.2">
      <c r="B803" s="5"/>
      <c r="C803" s="5"/>
    </row>
    <row r="804" spans="2:3" x14ac:dyDescent="0.2">
      <c r="B804" s="5"/>
      <c r="C804" s="5"/>
    </row>
    <row r="805" spans="2:3" x14ac:dyDescent="0.2">
      <c r="B805" s="5"/>
      <c r="C805" s="5"/>
    </row>
    <row r="806" spans="2:3" x14ac:dyDescent="0.2">
      <c r="B806" s="5"/>
      <c r="C806" s="5"/>
    </row>
    <row r="807" spans="2:3" x14ac:dyDescent="0.2">
      <c r="B807" s="5"/>
      <c r="C807" s="5"/>
    </row>
    <row r="808" spans="2:3" x14ac:dyDescent="0.2">
      <c r="B808" s="5"/>
      <c r="C808" s="5"/>
    </row>
    <row r="809" spans="2:3" x14ac:dyDescent="0.2">
      <c r="B809" s="5"/>
      <c r="C809" s="5"/>
    </row>
    <row r="810" spans="2:3" x14ac:dyDescent="0.2">
      <c r="B810" s="5"/>
      <c r="C810" s="5"/>
    </row>
    <row r="811" spans="2:3" x14ac:dyDescent="0.2">
      <c r="B811" s="5"/>
      <c r="C811" s="5"/>
    </row>
    <row r="812" spans="2:3" x14ac:dyDescent="0.2">
      <c r="B812" s="5"/>
      <c r="C812" s="5"/>
    </row>
    <row r="813" spans="2:3" x14ac:dyDescent="0.2">
      <c r="B813" s="5"/>
      <c r="C813" s="5"/>
    </row>
    <row r="814" spans="2:3" x14ac:dyDescent="0.2">
      <c r="B814" s="5"/>
      <c r="C814" s="5"/>
    </row>
    <row r="815" spans="2:3" x14ac:dyDescent="0.2">
      <c r="B815" s="5"/>
      <c r="C815" s="5"/>
    </row>
    <row r="816" spans="2:3" x14ac:dyDescent="0.2">
      <c r="B816" s="5"/>
      <c r="C816" s="5"/>
    </row>
    <row r="817" spans="2:3" x14ac:dyDescent="0.2">
      <c r="B817" s="5"/>
      <c r="C817" s="5"/>
    </row>
    <row r="818" spans="2:3" x14ac:dyDescent="0.2">
      <c r="B818" s="5"/>
      <c r="C818" s="5"/>
    </row>
    <row r="819" spans="2:3" x14ac:dyDescent="0.2">
      <c r="B819" s="5"/>
      <c r="C819" s="5"/>
    </row>
    <row r="820" spans="2:3" x14ac:dyDescent="0.2">
      <c r="B820" s="5"/>
      <c r="C820" s="5"/>
    </row>
    <row r="821" spans="2:3" x14ac:dyDescent="0.2">
      <c r="B821" s="5"/>
      <c r="C821" s="5"/>
    </row>
    <row r="822" spans="2:3" x14ac:dyDescent="0.2">
      <c r="B822" s="5"/>
      <c r="C822" s="5"/>
    </row>
    <row r="823" spans="2:3" x14ac:dyDescent="0.2">
      <c r="B823" s="5"/>
      <c r="C823" s="5"/>
    </row>
    <row r="824" spans="2:3" x14ac:dyDescent="0.2">
      <c r="B824" s="5"/>
      <c r="C824" s="5"/>
    </row>
    <row r="825" spans="2:3" x14ac:dyDescent="0.2">
      <c r="B825" s="5"/>
      <c r="C825" s="5"/>
    </row>
    <row r="826" spans="2:3" x14ac:dyDescent="0.2">
      <c r="B826" s="5"/>
      <c r="C826" s="5"/>
    </row>
    <row r="827" spans="2:3" x14ac:dyDescent="0.2">
      <c r="B827" s="5"/>
      <c r="C827" s="5"/>
    </row>
    <row r="828" spans="2:3" x14ac:dyDescent="0.2">
      <c r="B828" s="5"/>
      <c r="C828" s="5"/>
    </row>
  </sheetData>
  <customSheetViews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30">
    <mergeCell ref="N99:O99"/>
    <mergeCell ref="F99:G99"/>
    <mergeCell ref="L2:P2"/>
    <mergeCell ref="A99:C99"/>
    <mergeCell ref="D6:D9"/>
    <mergeCell ref="P6:P9"/>
    <mergeCell ref="F7:F9"/>
    <mergeCell ref="G7:H7"/>
    <mergeCell ref="J7:J9"/>
    <mergeCell ref="K7:K9"/>
    <mergeCell ref="L7:M7"/>
    <mergeCell ref="N7:N9"/>
    <mergeCell ref="E6:I6"/>
    <mergeCell ref="I7:I9"/>
    <mergeCell ref="G8:G9"/>
    <mergeCell ref="E7:E9"/>
    <mergeCell ref="L3:P3"/>
    <mergeCell ref="A98:D98"/>
    <mergeCell ref="F98:G98"/>
    <mergeCell ref="A6:A9"/>
    <mergeCell ref="B6:B9"/>
    <mergeCell ref="C6:C9"/>
    <mergeCell ref="A96:D96"/>
    <mergeCell ref="H8:H9"/>
    <mergeCell ref="B4:P4"/>
    <mergeCell ref="F96:G96"/>
    <mergeCell ref="J6:O6"/>
    <mergeCell ref="O8:O9"/>
    <mergeCell ref="M8:M9"/>
    <mergeCell ref="L8:L9"/>
  </mergeCells>
  <phoneticPr fontId="2" type="noConversion"/>
  <conditionalFormatting sqref="J15:J17 P64 H27 E74:F75 E77:F81 N12:P12 N65:P65 I51:I52 E51:E71 F66:F71 E76:G76 P76 E27:F27 E43:F44 E92:F92 N91:P91 F51:F61 E94:E95 E30:F30 E28 E91:K91 F64:H65 J64:K65 E12:K12 P18 E13:F25 G13:H17 P92:P144">
    <cfRule type="cellIs" dxfId="9" priority="31" stopIfTrue="1" operator="equal">
      <formula>0</formula>
    </cfRule>
  </conditionalFormatting>
  <conditionalFormatting sqref="G25:I25 K13:P14 K25:P25 N26:P26 P34:P38 K27:P27 K29:P29 P42:P46 P40 K34:P37 K31:P32 P15:P32 K15:O17 P48:P50">
    <cfRule type="cellIs" dxfId="8" priority="33" stopIfTrue="1" operator="equal">
      <formula>0</formula>
    </cfRule>
  </conditionalFormatting>
  <conditionalFormatting sqref="K24:O24">
    <cfRule type="cellIs" dxfId="7" priority="11" stopIfTrue="1" operator="equal">
      <formula>0</formula>
    </cfRule>
  </conditionalFormatting>
  <conditionalFormatting sqref="K44:O46">
    <cfRule type="cellIs" dxfId="6" priority="10" stopIfTrue="1" operator="equal">
      <formula>0</formula>
    </cfRule>
  </conditionalFormatting>
  <conditionalFormatting sqref="K43:O43">
    <cfRule type="cellIs" dxfId="5" priority="9" stopIfTrue="1" operator="equal">
      <formula>0</formula>
    </cfRule>
  </conditionalFormatting>
  <conditionalFormatting sqref="K26:M26">
    <cfRule type="cellIs" dxfId="4" priority="7" stopIfTrue="1" operator="equal">
      <formula>0</formula>
    </cfRule>
  </conditionalFormatting>
  <conditionalFormatting sqref="K30:O30">
    <cfRule type="cellIs" dxfId="3" priority="6" stopIfTrue="1" operator="equal">
      <formula>0</formula>
    </cfRule>
  </conditionalFormatting>
  <conditionalFormatting sqref="L40:M40">
    <cfRule type="cellIs" dxfId="2" priority="3" stopIfTrue="1" operator="equal">
      <formula>0</formula>
    </cfRule>
  </conditionalFormatting>
  <conditionalFormatting sqref="N40:O40">
    <cfRule type="cellIs" dxfId="1" priority="2" stopIfTrue="1" operator="equal">
      <formula>0</formula>
    </cfRule>
  </conditionalFormatting>
  <conditionalFormatting sqref="L12:M12">
    <cfRule type="cellIs" dxfId="0" priority="1" stopIfTrue="1" operator="equal">
      <formula>0</formula>
    </cfRule>
  </conditionalFormatting>
  <printOptions horizontalCentered="1"/>
  <pageMargins left="0.19685039370078741" right="0.19685039370078741" top="0.98425196850393704" bottom="0.19685039370078741" header="0.23622047244094491" footer="0.11811023622047245"/>
  <pageSetup paperSize="9" scale="54" fitToHeight="16" orientation="landscape" r:id="rId6"/>
  <headerFooter differentFirst="1" alignWithMargins="0">
    <oddHeader>&amp;C&amp;P&amp;R</oddHead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2018-12-20T12:32:01Z</cp:lastPrinted>
  <dcterms:created xsi:type="dcterms:W3CDTF">2002-12-20T15:22:07Z</dcterms:created>
  <dcterms:modified xsi:type="dcterms:W3CDTF">2018-12-21T10:14:26Z</dcterms:modified>
</cp:coreProperties>
</file>